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9040" windowHeight="15720" firstSheet="2" activeTab="2"/>
  </bookViews>
  <sheets>
    <sheet name="Bìa" sheetId="9" state="hidden" r:id="rId1"/>
    <sheet name="Thuyết minh" sheetId="10" state="hidden" r:id="rId2"/>
    <sheet name="Giá ca máy 2026 - TT37" sheetId="5" r:id="rId3"/>
    <sheet name="Nhân công vận hành" sheetId="12" r:id="rId4"/>
    <sheet name="Đầu vào NC_TT11" sheetId="7" state="hidden" r:id="rId5"/>
    <sheet name="NC_TT13_2021" sheetId="4" state="hidden" r:id="rId6"/>
    <sheet name="Ghi chú" sheetId="11" state="hidden" r:id="rId7"/>
  </sheets>
  <externalReferences>
    <externalReference r:id="rId8"/>
    <externalReference r:id="rId9"/>
    <externalReference r:id="rId10"/>
    <externalReference r:id="rId11"/>
  </externalReferences>
  <definedNames>
    <definedName name="__a129" localSheetId="0" hidden="1">{"Offgrid",#N/A,FALSE,"OFFGRID";"Region",#N/A,FALSE,"REGION";"Offgrid -2",#N/A,FALSE,"OFFGRID";"WTP",#N/A,FALSE,"WTP";"WTP -2",#N/A,FALSE,"WTP";"Project",#N/A,FALSE,"PROJECT";"Summary -2",#N/A,FALSE,"SUMMARY"}</definedName>
    <definedName name="__a129" localSheetId="1"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0" hidden="1">{"Offgrid",#N/A,FALSE,"OFFGRID";"Region",#N/A,FALSE,"REGION";"Offgrid -2",#N/A,FALSE,"OFFGRID";"WTP",#N/A,FALSE,"WTP";"WTP -2",#N/A,FALSE,"WTP";"Project",#N/A,FALSE,"PROJECT";"Summary -2",#N/A,FALSE,"SUMMARY"}</definedName>
    <definedName name="__a130" localSheetId="1"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a129" localSheetId="0" hidden="1">{"Offgrid",#N/A,FALSE,"OFFGRID";"Region",#N/A,FALSE,"REGION";"Offgrid -2",#N/A,FALSE,"OFFGRID";"WTP",#N/A,FALSE,"WTP";"WTP -2",#N/A,FALSE,"WTP";"Project",#N/A,FALSE,"PROJECT";"Summary -2",#N/A,FALSE,"SUMMARY"}</definedName>
    <definedName name="_a129" localSheetId="1"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0" hidden="1">{"Offgrid",#N/A,FALSE,"OFFGRID";"Region",#N/A,FALSE,"REGION";"Offgrid -2",#N/A,FALSE,"OFFGRID";"WTP",#N/A,FALSE,"WTP";"WTP -2",#N/A,FALSE,"WTP";"Project",#N/A,FALSE,"PROJECT";"Summary -2",#N/A,FALSE,"SUMMARY"}</definedName>
    <definedName name="_a130" localSheetId="1"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Fill" localSheetId="1" hidden="1">#REF!</definedName>
    <definedName name="_Fill" hidden="1">#REF!</definedName>
    <definedName name="_xlnm._FilterDatabase" localSheetId="2" hidden="1">'Giá ca máy 2026 - TT37'!$A$7:$AG$966</definedName>
    <definedName name="_xlnm._FilterDatabase" localSheetId="5" hidden="1">NC_TT13_2021!$A$4:$WVN$64</definedName>
    <definedName name="_Key1" localSheetId="1" hidden="1">#REF!</definedName>
    <definedName name="_Key1" hidden="1">#REF!</definedName>
    <definedName name="_Key2" localSheetId="1" hidden="1">#REF!</definedName>
    <definedName name="_Key2" hidden="1">#REF!</definedName>
    <definedName name="_list" localSheetId="0">INDIRECT([1]Ts!#REF!)</definedName>
    <definedName name="_list" localSheetId="1">INDIRECT([2]Ts!#REF!)</definedName>
    <definedName name="_list">INDIRECT([3]Ts!#REF!)</definedName>
    <definedName name="_Nii2">'[4]Nhan cong'!$M$35</definedName>
    <definedName name="_Nii3">'[4]Nhan cong'!$M$38</definedName>
    <definedName name="_Nii4">'[4]Nhan cong'!$M$42</definedName>
    <definedName name="_Nii5">'[4]Nhan cong'!$M$46</definedName>
    <definedName name="_Nii6">'[4]Nhan cong'!$M$49</definedName>
    <definedName name="_Nii7">'[4]Nhan cong'!$M$50</definedName>
    <definedName name="_Order1" hidden="1">255</definedName>
    <definedName name="_Order2" hidden="1">255</definedName>
    <definedName name="_Sort" localSheetId="1" hidden="1">#REF!</definedName>
    <definedName name="_Sort" hidden="1">#REF!</definedName>
    <definedName name="_TSR04">#REF!</definedName>
    <definedName name="aaaaaa" localSheetId="0" hidden="1">{"Offgrid",#N/A,FALSE,"OFFGRID";"Region",#N/A,FALSE,"REGION";"Offgrid -2",#N/A,FALSE,"OFFGRID";"WTP",#N/A,FALSE,"WTP";"WTP -2",#N/A,FALSE,"WTP";"Project",#N/A,FALSE,"PROJECT";"Summary -2",#N/A,FALSE,"SUMMARY"}</definedName>
    <definedName name="aaaaaa" localSheetId="1" hidden="1">{"Offgrid",#N/A,FALSE,"OFFGRID";"Region",#N/A,FALSE,"REGION";"Offgrid -2",#N/A,FALSE,"OFFGRID";"WTP",#N/A,FALSE,"WTP";"WTP -2",#N/A,FALSE,"WTP";"Project",#N/A,FALSE,"PROJECT";"Summary -2",#N/A,FALSE,"SUMMARY"}</definedName>
    <definedName name="aaaaaa" hidden="1">{"Offgrid",#N/A,FALSE,"OFFGRID";"Region",#N/A,FALSE,"REGION";"Offgrid -2",#N/A,FALSE,"OFFGRID";"WTP",#N/A,FALSE,"WTP";"WTP -2",#N/A,FALSE,"WTP";"Project",#N/A,FALSE,"PROJECT";"Summary -2",#N/A,FALSE,"SUMMARY"}</definedName>
    <definedName name="Actual" localSheetId="0">(Bìa!PeriodInActual*('[1]Tien do TV'!$J1&gt;0))*Bìa!PeriodInPlan</definedName>
    <definedName name="Actual" localSheetId="1">('Thuyết minh'!PeriodInActual*('[2]Tien do TV'!$J1&gt;0))*'Thuyết minh'!PeriodInPlan</definedName>
    <definedName name="Actual">(PeriodInActual*('[3]Tien do TV'!$J1&gt;0))*PeriodInPlan</definedName>
    <definedName name="ActualBeyond" localSheetId="0">Bìa!PeriodInActual*('[1]Tien do TV'!$J1&gt;0)</definedName>
    <definedName name="ActualBeyond" localSheetId="1">'Thuyết minh'!PeriodInActual*('[2]Tien do TV'!$J1&gt;0)</definedName>
    <definedName name="ActualBeyond">PeriodInActual*('[3]Tien do TV'!$J1&gt;0)</definedName>
    <definedName name="AprSun1" localSheetId="0">DATE(TheYear,4,1)-WEEKDAY(DATE(TheYear,4,1))+1</definedName>
    <definedName name="AprSun1" localSheetId="1">DATE(TheYear,4,1)-WEEKDAY(DATE(TheYear,4,1))+1</definedName>
    <definedName name="AprSun1">DATE(TheYear,4,1)-WEEKDAY(DATE(TheYear,4,1))+1</definedName>
    <definedName name="asssss" localSheetId="0" hidden="1">{"'Sheet1'!$L$16"}</definedName>
    <definedName name="asssss" localSheetId="1" hidden="1">{"'Sheet1'!$L$16"}</definedName>
    <definedName name="asssss" hidden="1">{"'Sheet1'!$L$16"}</definedName>
    <definedName name="AugSun1" localSheetId="0">DATE(TheYear,8,1)-WEEKDAY(DATE(TheYear,8,1))+1</definedName>
    <definedName name="AugSun1" localSheetId="1">DATE(TheYear,8,1)-WEEKDAY(DATE(TheYear,8,1))+1</definedName>
    <definedName name="AugSun1">DATE(TheYear,8,1)-WEEKDAY(DATE(TheYear,8,1))+1</definedName>
    <definedName name="baocao_" localSheetId="0">[1]Ts!#REF!</definedName>
    <definedName name="baocao_" localSheetId="1">[2]Ts!#REF!</definedName>
    <definedName name="baocao_">[3]Ts!#REF!</definedName>
    <definedName name="bbbb" localSheetId="0" hidden="1">{"Offgrid",#N/A,FALSE,"OFFGRID";"Region",#N/A,FALSE,"REGION";"Offgrid -2",#N/A,FALSE,"OFFGRID";"WTP",#N/A,FALSE,"WTP";"WTP -2",#N/A,FALSE,"WTP";"Project",#N/A,FALSE,"PROJECT";"Summary -2",#N/A,FALSE,"SUMMARY"}</definedName>
    <definedName name="bbbb" localSheetId="1" hidden="1">{"Offgrid",#N/A,FALSE,"OFFGRID";"Region",#N/A,FALSE,"REGION";"Offgrid -2",#N/A,FALSE,"OFFGRID";"WTP",#N/A,FALSE,"WTP";"WTP -2",#N/A,FALSE,"WTP";"Project",#N/A,FALSE,"PROJECT";"Summary -2",#N/A,FALSE,"SUMMARY"}</definedName>
    <definedName name="bbbb" hidden="1">{"Offgrid",#N/A,FALSE,"OFFGRID";"Region",#N/A,FALSE,"REGION";"Offgrid -2",#N/A,FALSE,"OFFGRID";"WTP",#N/A,FALSE,"WTP";"WTP -2",#N/A,FALSE,"WTP";"Project",#N/A,FALSE,"PROJECT";"Summary -2",#N/A,FALSE,"SUMMARY"}</definedName>
    <definedName name="BTK" localSheetId="0">[1]Ts!#REF!</definedName>
    <definedName name="BTK" localSheetId="1">[2]Ts!#REF!</definedName>
    <definedName name="BTK">[3]Ts!#REF!</definedName>
    <definedName name="ccc" localSheetId="0" hidden="1">{"'Sheet1'!$L$16"}</definedName>
    <definedName name="ccc" localSheetId="1" hidden="1">{"'Sheet1'!$L$16"}</definedName>
    <definedName name="ccc" hidden="1">{"'Sheet1'!$L$16"}</definedName>
    <definedName name="CCT" localSheetId="0">[1]Ts!#REF!</definedName>
    <definedName name="CCT" localSheetId="1">[2]Ts!#REF!</definedName>
    <definedName name="CCT">[3]Ts!#REF!</definedName>
    <definedName name="CF_TDGDD" localSheetId="0">[1]Config!$C$101</definedName>
    <definedName name="CF_TDGDD" localSheetId="1">[2]Config!$C$101</definedName>
    <definedName name="CF_TDGDD">[3]Config!$C$101</definedName>
    <definedName name="CPDP_CP1" localSheetId="0">'[1]CP Du phong'!$C$9</definedName>
    <definedName name="CPDP_CP1" localSheetId="1">'[2]CP Du phong'!$C$9</definedName>
    <definedName name="CPDP_CP1">'[3]CP Du phong'!$C$9</definedName>
    <definedName name="CPDP_GDP1" localSheetId="0">'[1]CP Du phong'!$D$45</definedName>
    <definedName name="CPDP_GDP1" localSheetId="1">'[2]CP Du phong'!$D$45</definedName>
    <definedName name="CPDP_GDP1">'[3]CP Du phong'!$D$45</definedName>
    <definedName name="CPDP_PS1" localSheetId="0">'[1]CP Du phong'!$C$13</definedName>
    <definedName name="CPDP_PS1" localSheetId="1">'[2]CP Du phong'!$C$13</definedName>
    <definedName name="CPDP_PS1">'[3]CP Du phong'!$C$13</definedName>
    <definedName name="CPMS" localSheetId="0">'[1]THCP thiet bi'!$D$6</definedName>
    <definedName name="CPMS" localSheetId="1">'[2]THCP thiet bi'!$D$6</definedName>
    <definedName name="CPMS">'[3]THCP thiet bi'!$D$6</definedName>
    <definedName name="CPMTCgld" localSheetId="0">IF('[1]THCP Lap dat'!D1=0,"C+CLM",IF('[1]THCP Lap dat'!$D$12&lt;&gt;0,IF('[1]THCP Lap dat'!E1&lt;&gt;0,"C*"&amp;'[1]THCP Lap dat'!D1&amp;"*"&amp;'[1]THCP Lap dat'!E1&amp;"+CLM","C*"&amp;'[1]THCP Lap dat'!D1&amp;"+CLM"),IF('[1]THCP Lap dat'!E1&lt;&gt;0,"C*"&amp;'[1]THCP Lap dat'!D1&amp;"*"&amp;'[1]THCP Lap dat'!E1,"C*"&amp;'[1]THCP Lap dat'!D1)))</definedName>
    <definedName name="CPMTCgld" localSheetId="1">IF('[2]THCP Lap dat'!D1=0,"C+CLM",IF('[2]THCP Lap dat'!$D$12&lt;&gt;0,IF('[2]THCP Lap dat'!E1&lt;&gt;0,"C*"&amp;'[2]THCP Lap dat'!D1&amp;"*"&amp;'[2]THCP Lap dat'!E1&amp;"+CLM","C*"&amp;'[2]THCP Lap dat'!D1&amp;"+CLM"),IF('[2]THCP Lap dat'!E1&lt;&gt;0,"C*"&amp;'[2]THCP Lap dat'!D1&amp;"*"&amp;'[2]THCP Lap dat'!E1,"C*"&amp;'[2]THCP Lap dat'!D1)))</definedName>
    <definedName name="CPMTCgld">IF('[3]THCP Lap dat'!D1=0,"C+CLM",IF('[3]THCP Lap dat'!$D$12&lt;&gt;0,IF('[3]THCP Lap dat'!E1&lt;&gt;0,"C*"&amp;'[3]THCP Lap dat'!D1&amp;"*"&amp;'[3]THCP Lap dat'!E1&amp;"+CLM","C*"&amp;'[3]THCP Lap dat'!D1&amp;"+CLM"),IF('[3]THCP Lap dat'!E1&lt;&gt;0,"C*"&amp;'[3]THCP Lap dat'!D1&amp;"*"&amp;'[3]THCP Lap dat'!E1,"C*"&amp;'[3]THCP Lap dat'!D1)))</definedName>
    <definedName name="CPMTCgxd" localSheetId="0">IF('[1]THCP xay dung'!D1=0,"C+CLM",IF('[1]THCP xay dung'!$D$12&lt;&gt;0,IF('[1]THCP xay dung'!E1&lt;&gt;0,"C*"&amp;'[1]THCP xay dung'!D1&amp;"*"&amp;'[1]THCP xay dung'!E1&amp;"+CLM","C*"&amp;'[1]THCP xay dung'!D1&amp;"+CLM"),IF('[1]THCP xay dung'!E1&lt;&gt;0,"C*"&amp;'[1]THCP xay dung'!D1&amp;"*"&amp;'[1]THCP xay dung'!E1,"C*"&amp;'[1]THCP xay dung'!D1)))</definedName>
    <definedName name="CPMTCgxd" localSheetId="1">IF('[2]THCP xay dung'!D1=0,"C+CLM",IF('[2]THCP xay dung'!$D$12&lt;&gt;0,IF('[2]THCP xay dung'!E1&lt;&gt;0,"C*"&amp;'[2]THCP xay dung'!D1&amp;"*"&amp;'[2]THCP xay dung'!E1&amp;"+CLM","C*"&amp;'[2]THCP xay dung'!D1&amp;"+CLM"),IF('[2]THCP xay dung'!E1&lt;&gt;0,"C*"&amp;'[2]THCP xay dung'!D1&amp;"*"&amp;'[2]THCP xay dung'!E1,"C*"&amp;'[2]THCP xay dung'!D1)))</definedName>
    <definedName name="CPMTCgxd">IF('[3]THCP xay dung'!D1=0,"C+CLM",IF('[3]THCP xay dung'!$D$12&lt;&gt;0,IF('[3]THCP xay dung'!E1&lt;&gt;0,"C*"&amp;'[3]THCP xay dung'!D1&amp;"*"&amp;'[3]THCP xay dung'!E1&amp;"+CLM","C*"&amp;'[3]THCP xay dung'!D1&amp;"+CLM"),IF('[3]THCP xay dung'!E1&lt;&gt;0,"C*"&amp;'[3]THCP xay dung'!D1&amp;"*"&amp;'[3]THCP xay dung'!E1,"C*"&amp;'[3]THCP xay dung'!D1)))</definedName>
    <definedName name="CPNCgld" localSheetId="0">IF('[1]THCP Lap dat'!D1=0,"B+CLNC",IF('[1]THCP Lap dat'!$D$10&lt;&gt;0,IF('[1]THCP Lap dat'!E1&lt;&gt;0,"B*"&amp;'[1]THCP Lap dat'!D1&amp;"*"&amp;'[1]THCP Lap dat'!E1&amp;"+CLNC","B*"&amp;'[1]THCP Lap dat'!D1&amp;"+CLNC"),IF('[1]THCP Lap dat'!E1&lt;&gt;0,"B*"&amp;'[1]THCP Lap dat'!D1&amp;"*"&amp;'[1]THCP Lap dat'!E1,"B*"&amp;'[1]THCP Lap dat'!D1)))</definedName>
    <definedName name="CPNCgld" localSheetId="1">IF('[2]THCP Lap dat'!D1=0,"B+CLNC",IF('[2]THCP Lap dat'!$D$10&lt;&gt;0,IF('[2]THCP Lap dat'!E1&lt;&gt;0,"B*"&amp;'[2]THCP Lap dat'!D1&amp;"*"&amp;'[2]THCP Lap dat'!E1&amp;"+CLNC","B*"&amp;'[2]THCP Lap dat'!D1&amp;"+CLNC"),IF('[2]THCP Lap dat'!E1&lt;&gt;0,"B*"&amp;'[2]THCP Lap dat'!D1&amp;"*"&amp;'[2]THCP Lap dat'!E1,"B*"&amp;'[2]THCP Lap dat'!D1)))</definedName>
    <definedName name="CPNCgld">IF('[3]THCP Lap dat'!D1=0,"B+CLNC",IF('[3]THCP Lap dat'!$D$10&lt;&gt;0,IF('[3]THCP Lap dat'!E1&lt;&gt;0,"B*"&amp;'[3]THCP Lap dat'!D1&amp;"*"&amp;'[3]THCP Lap dat'!E1&amp;"+CLNC","B*"&amp;'[3]THCP Lap dat'!D1&amp;"+CLNC"),IF('[3]THCP Lap dat'!E1&lt;&gt;0,"B*"&amp;'[3]THCP Lap dat'!D1&amp;"*"&amp;'[3]THCP Lap dat'!E1,"B*"&amp;'[3]THCP Lap dat'!D1)))</definedName>
    <definedName name="CPNCgxd" localSheetId="0">IF('[1]THCP xay dung'!D1=0,"B+CLNC",IF('[1]THCP xay dung'!$D$10&lt;&gt;0,IF('[1]THCP xay dung'!E1&lt;&gt;0,"B*"&amp;'[1]THCP xay dung'!D1&amp;"*"&amp;'[1]THCP xay dung'!E1&amp;"+CLNC","B*"&amp;'[1]THCP xay dung'!D1&amp;"+CLNC"),IF('[1]THCP xay dung'!E1&lt;&gt;0,"B*"&amp;'[1]THCP xay dung'!D1&amp;"*"&amp;'[1]THCP xay dung'!E1,"B*"&amp;'[1]THCP xay dung'!D1)))</definedName>
    <definedName name="CPNCgxd" localSheetId="1">IF('[2]THCP xay dung'!D1=0,"B+CLNC",IF('[2]THCP xay dung'!$D$10&lt;&gt;0,IF('[2]THCP xay dung'!E1&lt;&gt;0,"B*"&amp;'[2]THCP xay dung'!D1&amp;"*"&amp;'[2]THCP xay dung'!E1&amp;"+CLNC","B*"&amp;'[2]THCP xay dung'!D1&amp;"+CLNC"),IF('[2]THCP xay dung'!E1&lt;&gt;0,"B*"&amp;'[2]THCP xay dung'!D1&amp;"*"&amp;'[2]THCP xay dung'!E1,"B*"&amp;'[2]THCP xay dung'!D1)))</definedName>
    <definedName name="CPNCgxd">IF('[3]THCP xay dung'!D1=0,"B+CLNC",IF('[3]THCP xay dung'!$D$10&lt;&gt;0,IF('[3]THCP xay dung'!E1&lt;&gt;0,"B*"&amp;'[3]THCP xay dung'!D1&amp;"*"&amp;'[3]THCP xay dung'!E1&amp;"+CLNC","B*"&amp;'[3]THCP xay dung'!D1&amp;"+CLNC"),IF('[3]THCP xay dung'!E1&lt;&gt;0,"B*"&amp;'[3]THCP xay dung'!D1&amp;"*"&amp;'[3]THCP xay dung'!E1,"B*"&amp;'[3]THCP xay dung'!D1)))</definedName>
    <definedName name="CPVLgld" localSheetId="0">IF('[1]THCP Lap dat'!D1=0,"A+CLVL",IF('[1]THCP Lap dat'!B1048571=0,"A*"&amp;'[1]THCP Lap dat'!D1,"(A + CLVL) * "&amp;'[1]THCP Lap dat'!D1))</definedName>
    <definedName name="CPVLgld" localSheetId="1">IF('[2]THCP Lap dat'!D1=0,"A+CLVL",IF('[2]THCP Lap dat'!B1048571=0,"A*"&amp;'[2]THCP Lap dat'!D1,"(A + CLVL) * "&amp;'[2]THCP Lap dat'!D1))</definedName>
    <definedName name="CPVLgld">IF('[3]THCP Lap dat'!D1=0,"A+CLVL",IF('[3]THCP Lap dat'!B1048571=0,"A*"&amp;'[3]THCP Lap dat'!D1,"(A + CLVL) * "&amp;'[3]THCP Lap dat'!D1))</definedName>
    <definedName name="dddddd" localSheetId="0" hidden="1">{"Offgrid",#N/A,FALSE,"OFFGRID";"Region",#N/A,FALSE,"REGION";"Offgrid -2",#N/A,FALSE,"OFFGRID";"WTP",#N/A,FALSE,"WTP";"WTP -2",#N/A,FALSE,"WTP";"Project",#N/A,FALSE,"PROJECT";"Summary -2",#N/A,FALSE,"SUMMARY"}</definedName>
    <definedName name="dddddd" localSheetId="1" hidden="1">{"Offgrid",#N/A,FALSE,"OFFGRID";"Region",#N/A,FALSE,"REGION";"Offgrid -2",#N/A,FALSE,"OFFGRID";"WTP",#N/A,FALSE,"WTP";"WTP -2",#N/A,FALSE,"WTP";"Project",#N/A,FALSE,"PROJECT";"Summary -2",#N/A,FALSE,"SUMMARY"}</definedName>
    <definedName name="dddddd" hidden="1">{"Offgrid",#N/A,FALSE,"OFFGRID";"Region",#N/A,FALSE,"REGION";"Offgrid -2",#N/A,FALSE,"OFFGRID";"WTP",#N/A,FALSE,"WTP";"WTP -2",#N/A,FALSE,"WTP";"Project",#N/A,FALSE,"PROJECT";"Summary -2",#N/A,FALSE,"SUMMARY"}</definedName>
    <definedName name="DecSun1" localSheetId="0">DATE(TheYear,12,1)-WEEKDAY(DATE(TheYear,12,1))+1</definedName>
    <definedName name="DecSun1" localSheetId="1">DATE(TheYear,12,1)-WEEKDAY(DATE(TheYear,12,1))+1</definedName>
    <definedName name="DecSun1">DATE(TheYear,12,1)-WEEKDAY(DATE(TheYear,12,1))+1</definedName>
    <definedName name="dien" localSheetId="0">[1]Ts!$N$36</definedName>
    <definedName name="dien" localSheetId="1">[2]Ts!$N$36</definedName>
    <definedName name="dien">[3]Ts!$N$36</definedName>
    <definedName name="diezel" localSheetId="0">[1]Ts!$N$35</definedName>
    <definedName name="diezel" localSheetId="1">[2]Ts!$N$35</definedName>
    <definedName name="diezel">[3]Ts!$N$35</definedName>
    <definedName name="dochai">[4]Ts!$C$12</definedName>
    <definedName name="DphoM2Bung.2b">'[4]Nhan cong'!$M$332</definedName>
    <definedName name="DphoM2Bung.4b">'[4]Nhan cong'!$M$334</definedName>
    <definedName name="DphoMtr.21s">'[4]Nhan cong'!$M$216</definedName>
    <definedName name="DphoMtr.31s">'[4]Nhan cong'!$M$218</definedName>
    <definedName name="DphoMtr.42s">'[4]Nhan cong'!$M$221</definedName>
    <definedName name="DtrCuocPhun.4b">'[4]Nhan cong'!$M$329</definedName>
    <definedName name="DtrHutCuoc300.2s">'[4]Nhan cong'!$M$264</definedName>
    <definedName name="FebSun1" localSheetId="0">DATE(TheYear,2,1)-WEEKDAY(DATE(TheYear,2,1))+1</definedName>
    <definedName name="FebSun1" localSheetId="1">DATE(TheYear,2,1)-WEEKDAY(DATE(TheYear,2,1))+1</definedName>
    <definedName name="FebSun1">DATE(TheYear,2,1)-WEEKDAY(DATE(TheYear,2,1))+1</definedName>
    <definedName name="FiLL" localSheetId="1" hidden="1">#REF!</definedName>
    <definedName name="FiLL" hidden="1">#REF!</definedName>
    <definedName name="flist" localSheetId="0">[1]Ts!#REF!:INDEX([1]Ts!#REF!,COUNTIF([1]Ts!#REF!,"?*"))</definedName>
    <definedName name="flist" localSheetId="1">[2]Ts!#REF!:INDEX([2]Ts!#REF!,COUNTIF([2]Ts!#REF!,"?*"))</definedName>
    <definedName name="flist">[3]Ts!#REF!:INDEX([3]Ts!#REF!,COUNTIF([3]Ts!#REF!,"?*"))</definedName>
    <definedName name="GCMXD_CPKG" localSheetId="0">'[1]Gia ca may XD'!#REF!</definedName>
    <definedName name="GCMXD_CPKG" localSheetId="1">'[2]Gia ca may XD'!#REF!</definedName>
    <definedName name="GCMXD_CPKG">'[3]Gia ca may XD'!#REF!</definedName>
    <definedName name="GCMXD_CPKHG" localSheetId="0">'[1]Gia ca may XD'!#REF!</definedName>
    <definedName name="GCMXD_CPKHG" localSheetId="1">'[2]Gia ca may XD'!#REF!</definedName>
    <definedName name="GCMXD_CPKHG">'[3]Gia ca may XD'!#REF!</definedName>
    <definedName name="GCMXD_CPNLDC" localSheetId="0">'[1]Gia ca may XD'!#REF!</definedName>
    <definedName name="GCMXD_CPNLDC" localSheetId="1">'[2]Gia ca may XD'!#REF!</definedName>
    <definedName name="GCMXD_CPNLDC">'[3]Gia ca may XD'!#REF!</definedName>
    <definedName name="GCMXD_CPNLG" localSheetId="0">'[1]Gia ca may XD'!#REF!</definedName>
    <definedName name="GCMXD_CPNLG" localSheetId="1">'[2]Gia ca may XD'!#REF!</definedName>
    <definedName name="GCMXD_CPNLG">'[3]Gia ca may XD'!#REF!</definedName>
    <definedName name="GCMXD_CPSCG" localSheetId="0">'[1]Gia ca may XD'!#REF!</definedName>
    <definedName name="GCMXD_CPSCG" localSheetId="1">'[2]Gia ca may XD'!#REF!</definedName>
    <definedName name="GCMXD_CPSCG">'[3]Gia ca may XD'!#REF!</definedName>
    <definedName name="GCMXD_CPTLDC" localSheetId="0">'[1]Gia ca may XD'!#REF!</definedName>
    <definedName name="GCMXD_CPTLDC" localSheetId="1">'[2]Gia ca may XD'!#REF!</definedName>
    <definedName name="GCMXD_CPTLDC">'[3]Gia ca may XD'!#REF!</definedName>
    <definedName name="GCMXD_CPTLG" localSheetId="0">'[1]Gia ca may XD'!#REF!</definedName>
    <definedName name="GCMXD_CPTLG" localSheetId="1">'[2]Gia ca may XD'!#REF!</definedName>
    <definedName name="GCMXD_CPTLG">'[3]Gia ca may XD'!#REF!</definedName>
    <definedName name="GCMXD_GCMDC" localSheetId="0">'[1]Gia ca may XD'!#REF!</definedName>
    <definedName name="GCMXD_GCMDC" localSheetId="1">'[2]Gia ca may XD'!#REF!</definedName>
    <definedName name="GCMXD_GCMDC">'[3]Gia ca may XD'!#REF!</definedName>
    <definedName name="GCMXD_GCMG" localSheetId="0">'[1]Gia ca may XD'!#REF!</definedName>
    <definedName name="GCMXD_GCMG" localSheetId="1">'[2]Gia ca may XD'!#REF!</definedName>
    <definedName name="GCMXD_GCMG">'[3]Gia ca may XD'!#REF!</definedName>
    <definedName name="GCMXD_HSDCNG" localSheetId="0">'[1]Gia ca may XD'!#REF!</definedName>
    <definedName name="GCMXD_HSDCNG" localSheetId="1">'[2]Gia ca may XD'!#REF!</definedName>
    <definedName name="GCMXD_HSDCNG">'[3]Gia ca may XD'!#REF!</definedName>
    <definedName name="GCMXD_HSDCNL" localSheetId="0">'[1]Gia ca may XD'!#REF!</definedName>
    <definedName name="GCMXD_HSDCNL" localSheetId="1">'[2]Gia ca may XD'!#REF!</definedName>
    <definedName name="GCMXD_HSDCNL">'[3]Gia ca may XD'!#REF!</definedName>
    <definedName name="GCMXD_HSDCTL" localSheetId="0">'[1]Gia ca may XD'!#REF!</definedName>
    <definedName name="GCMXD_HSDCTL" localSheetId="1">'[2]Gia ca may XD'!#REF!</definedName>
    <definedName name="GCMXD_HSDCTL">'[3]Gia ca may XD'!#REF!</definedName>
    <definedName name="GCMXD_NGDC" localSheetId="0">'[1]Gia ca may XD'!#REF!</definedName>
    <definedName name="GCMXD_NGDC" localSheetId="1">'[2]Gia ca may XD'!#REF!</definedName>
    <definedName name="GCMXD_NGDC">'[3]Gia ca may XD'!#REF!</definedName>
    <definedName name="GCMXD_NGG" localSheetId="0">'[1]Gia ca may XD'!#REF!</definedName>
    <definedName name="GCMXD_NGG" localSheetId="1">'[2]Gia ca may XD'!#REF!</definedName>
    <definedName name="GCMXD_NGG">'[3]Gia ca may XD'!#REF!</definedName>
    <definedName name="GKS" localSheetId="0">[1]Ts!#REF!</definedName>
    <definedName name="GKS" localSheetId="1">[2]Ts!#REF!</definedName>
    <definedName name="GKS">[3]Ts!#REF!</definedName>
    <definedName name="GLDtt" localSheetId="0">'[1]THDT goi thau TB'!$F$10</definedName>
    <definedName name="GLDtt" localSheetId="1">'[2]THDT goi thau TB'!$F$10</definedName>
    <definedName name="GLDtt">'[3]THDT goi thau TB'!$F$10</definedName>
    <definedName name="GMXD_cot33" localSheetId="0">'[1]Gia ca may XD'!#REF!</definedName>
    <definedName name="GMXD_cot33" localSheetId="1">'[2]Gia ca may XD'!#REF!</definedName>
    <definedName name="GMXD_cot33">'[3]Gia ca may XD'!#REF!</definedName>
    <definedName name="GTBtt" localSheetId="0">'[1]Tong hop kinh phi'!$F$9</definedName>
    <definedName name="GTBtt" localSheetId="1">'[2]Tong hop kinh phi'!$F$9</definedName>
    <definedName name="GTBtt">'[3]Tong hop kinh phi'!$F$9</definedName>
    <definedName name="GTBtt_Ts" localSheetId="0">[1]Ts!#REF!</definedName>
    <definedName name="GTBtt_Ts" localSheetId="1">[2]Ts!#REF!</definedName>
    <definedName name="GTBtt_Ts">[3]Ts!#REF!</definedName>
    <definedName name="GTTB" localSheetId="0">[1]Ts!#REF!</definedName>
    <definedName name="GTTB" localSheetId="1">[2]Ts!#REF!</definedName>
    <definedName name="GTTB">[3]Ts!#REF!</definedName>
    <definedName name="GTTC" localSheetId="0">[1]Ts!#REF!</definedName>
    <definedName name="GTTC" localSheetId="1">[2]Ts!#REF!</definedName>
    <definedName name="GTTC">[3]Ts!#REF!</definedName>
    <definedName name="GTTV" localSheetId="0">[1]Ts!#REF!</definedName>
    <definedName name="GTTV" localSheetId="1">[2]Ts!#REF!</definedName>
    <definedName name="GTTV">[3]Ts!#REF!</definedName>
    <definedName name="GXDtt" localSheetId="0">'[1]Tong hop kinh phi'!$F$8</definedName>
    <definedName name="GXDtt" localSheetId="1">'[2]Tong hop kinh phi'!$F$8</definedName>
    <definedName name="GXDtt">'[3]Tong hop kinh phi'!$F$8</definedName>
    <definedName name="GXDtt_Ts" localSheetId="0">[1]Ts!#REF!</definedName>
    <definedName name="GXDtt_Ts" localSheetId="1">[2]Ts!#REF!</definedName>
    <definedName name="GXDtt_Ts">[3]Ts!#REF!</definedName>
    <definedName name="h" localSheetId="0" hidden="1">{"'Sheet1'!$L$16"}</definedName>
    <definedName name="h" localSheetId="1" hidden="1">{"'Sheet1'!$L$16"}</definedName>
    <definedName name="h" hidden="1">{"'Sheet1'!$L$16"}</definedName>
    <definedName name="hhhhhu" localSheetId="0" hidden="1">{"'Sheet1'!$L$16"}</definedName>
    <definedName name="hhhhhu" localSheetId="1" hidden="1">{"'Sheet1'!$L$16"}</definedName>
    <definedName name="hhhhhu" hidden="1">{"'Sheet1'!$L$16"}</definedName>
    <definedName name="HTML_CodePage" hidden="1">950</definedName>
    <definedName name="HTML_Control" localSheetId="0" hidden="1">{"'Sheet1'!$L$16"}</definedName>
    <definedName name="HTML_Control" localSheetId="1"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localSheetId="1" hidden="1">{"'Sheet1'!$L$16"}</definedName>
    <definedName name="huy" hidden="1">{"'Sheet1'!$L$16"}</definedName>
    <definedName name="JanSun1" localSheetId="0">DATE(TheYear,1,1)-WEEKDAY(DATE(TheYear,1,1))+1</definedName>
    <definedName name="JanSun1" localSheetId="1">DATE(TheYear,1,1)-WEEKDAY(DATE(TheYear,1,1))+1</definedName>
    <definedName name="JanSun1">DATE(TheYear,1,1)-WEEKDAY(DATE(TheYear,1,1))+1</definedName>
    <definedName name="JulSun1" localSheetId="0">DATE(TheYear,7,1)-WEEKDAY(DATE(TheYear,7,1))+1</definedName>
    <definedName name="JulSun1" localSheetId="1">DATE(TheYear,7,1)-WEEKDAY(DATE(TheYear,7,1))+1</definedName>
    <definedName name="JulSun1">DATE(TheYear,7,1)-WEEKDAY(DATE(TheYear,7,1))+1</definedName>
    <definedName name="JunSun1" localSheetId="0">DATE(TheYear,6,1)-WEEKDAY(DATE(TheYear,6,1))+1</definedName>
    <definedName name="JunSun1" localSheetId="1">DATE(TheYear,6,1)-WEEKDAY(DATE(TheYear,6,1))+1</definedName>
    <definedName name="JunSun1">DATE(TheYear,6,1)-WEEKDAY(DATE(TheYear,6,1))+1</definedName>
    <definedName name="k" localSheetId="0" hidden="1">{"Offgrid",#N/A,FALSE,"OFFGRID";"Region",#N/A,FALSE,"REGION";"Offgrid -2",#N/A,FALSE,"OFFGRID";"WTP",#N/A,FALSE,"WTP";"WTP -2",#N/A,FALSE,"WTP";"Project",#N/A,FALSE,"PROJECT";"Summary -2",#N/A,FALSE,"SUMMARY"}</definedName>
    <definedName name="k" localSheetId="1" hidden="1">{"Offgrid",#N/A,FALSE,"OFFGRID";"Region",#N/A,FALSE,"REGION";"Offgrid -2",#N/A,FALSE,"OFFGRID";"WTP",#N/A,FALSE,"WTP";"WTP -2",#N/A,FALSE,"WTP";"Project",#N/A,FALSE,"PROJECT";"Summary -2",#N/A,FALSE,"SUMMARY"}</definedName>
    <definedName name="k" hidden="1">{"Offgrid",#N/A,FALSE,"OFFGRID";"Region",#N/A,FALSE,"REGION";"Offgrid -2",#N/A,FALSE,"OFFGRID";"WTP",#N/A,FALSE,"WTP";"WTP -2",#N/A,FALSE,"WTP";"Project",#N/A,FALSE,"PROJECT";"Summary -2",#N/A,FALSE,"SUMMARY"}</definedName>
    <definedName name="khoantructiep">[4]Ts!$C$8</definedName>
    <definedName name="KhongOndinhSX">[4]Ts!$C$9</definedName>
    <definedName name="khuvuc">[4]Ts!$C$10</definedName>
    <definedName name="LoaiCongTrinh" localSheetId="0">[1]Ts!#REF!</definedName>
    <definedName name="LoaiCongTrinh" localSheetId="1">[2]Ts!#REF!</definedName>
    <definedName name="LoaiCongTrinh">[3]Ts!#REF!</definedName>
    <definedName name="LTTC">[4]Ts!$C$4</definedName>
    <definedName name="LTTV">[4]Ts!$C$5</definedName>
    <definedName name="luongphu">[4]Ts!$C$7</definedName>
    <definedName name="luudong">[4]Ts!$C$6</definedName>
    <definedName name="Lx.1165">'[4]Nhan cong'!$M$120</definedName>
    <definedName name="Lx.125">'[4]Nhan cong'!$M$125</definedName>
    <definedName name="Lx.135">'[4]Nhan cong'!$M$110</definedName>
    <definedName name="Lx.140">'[4]Nhan cong'!$M$130</definedName>
    <definedName name="Lx.150">'[4]Nhan cong'!$M$135</definedName>
    <definedName name="Lx.175">'[4]Nhan cong'!$M$115</definedName>
    <definedName name="Lx.2165">'[4]Nhan cong'!$M$121</definedName>
    <definedName name="Lx.235">'[4]Nhan cong'!$M$111</definedName>
    <definedName name="Lx.275">'[4]Nhan cong'!$M$116</definedName>
    <definedName name="Lx.3165">'[4]Nhan cong'!$M$122</definedName>
    <definedName name="Lx.325">'[4]Nhan cong'!$M$127</definedName>
    <definedName name="Lx.335">'[4]Nhan cong'!$M$112</definedName>
    <definedName name="Lx.340">'[4]Nhan cong'!$M$132</definedName>
    <definedName name="Lx.350">'[4]Nhan cong'!$M$137</definedName>
    <definedName name="Lx.375">'[4]Nhan cong'!$M$117</definedName>
    <definedName name="Lx.450">'[4]Nhan cong'!$M$138</definedName>
    <definedName name="M2KtvCuoc1.4s">'[4]Nhan cong'!$M$269</definedName>
    <definedName name="M2KtvCuoc1.6s">'[4]Nhan cong'!$M$271</definedName>
    <definedName name="M3KtvCuoc2.4s">'[4]Nhan cong'!$M$276</definedName>
    <definedName name="M3KtvCuoc2.6s">'[4]Nhan cong'!$M$278</definedName>
    <definedName name="MarSun1" localSheetId="0">DATE(TheYear,3,1)-WEEKDAY(DATE(TheYear,3,1))+1</definedName>
    <definedName name="MarSun1" localSheetId="1">DATE(TheYear,3,1)-WEEKDAY(DATE(TheYear,3,1))+1</definedName>
    <definedName name="MarSun1">DATE(TheYear,3,1)-WEEKDAY(DATE(TheYear,3,1))+1</definedName>
    <definedName name="MaySun1" localSheetId="0">DATE(TheYear,5,1)-WEEKDAY(DATE(TheYear,5,1))+1</definedName>
    <definedName name="MaySun1" localSheetId="1">DATE(TheYear,5,1)-WEEKDAY(DATE(TheYear,5,1))+1</definedName>
    <definedName name="MaySun1">DATE(TheYear,5,1)-WEEKDAY(DATE(TheYear,5,1))+1</definedName>
    <definedName name="mazut">#REF!</definedName>
    <definedName name="Mtr.3s">'[4]Nhan cong'!$M$257</definedName>
    <definedName name="Mtr.4s">'[4]Nhan cong'!$M$258</definedName>
    <definedName name="Mtr.6s">'[4]Nhan cong'!$M$260</definedName>
    <definedName name="MtrTtrCuocPhun.4b">'[4]Nhan cong'!$M$323</definedName>
    <definedName name="N204TMDvs">'[4]Nhan cong'!$M$288</definedName>
    <definedName name="N204TTvs">'[4]Nhan cong'!$M$293</definedName>
    <definedName name="N304TMDvb">'[4]Nhan cong'!$M$360</definedName>
    <definedName name="N304TMDvs">'[4]Nhan cong'!$M$289</definedName>
    <definedName name="N304TTvb">'[4]Nhan cong'!$M$365</definedName>
    <definedName name="N304TTvs">'[4]Nhan cong'!$M$294</definedName>
    <definedName name="N404TMDvb">'[4]Nhan cong'!$M$361</definedName>
    <definedName name="N404TMDvs">'[4]Nhan cong'!$M$290</definedName>
    <definedName name="N404TTvb">'[4]Nhan cong'!$M$366</definedName>
    <definedName name="N404TTvs">'[4]Nhan cong'!$M$295</definedName>
    <definedName name="NovSun1" localSheetId="0">DATE(TheYear,11,1)-WEEKDAY(DATE(TheYear,11,1))+1</definedName>
    <definedName name="NovSun1" localSheetId="1">DATE(TheYear,11,1)-WEEKDAY(DATE(TheYear,11,1))+1</definedName>
    <definedName name="NovSun1">DATE(TheYear,11,1)-WEEKDAY(DATE(TheYear,11,1))+1</definedName>
    <definedName name="OctSun1" localSheetId="0">DATE(TheYear,10,1)-WEEKDAY(DATE(TheYear,10,1))+1</definedName>
    <definedName name="OctSun1" localSheetId="1">DATE(TheYear,10,1)-WEEKDAY(DATE(TheYear,10,1))+1</definedName>
    <definedName name="OctSun1">DATE(TheYear,10,1)-WEEKDAY(DATE(TheYear,10,1))+1</definedName>
    <definedName name="PercentComplete" localSheetId="0">Bìa!PercentCompleteBeyond*Bìa!PeriodInPlan</definedName>
    <definedName name="PercentComplete" localSheetId="1">'Thuyết minh'!PercentCompleteBeyond*'Thuyết minh'!PeriodInPlan</definedName>
    <definedName name="PercentComplete">PercentCompleteBeyond*PeriodInPlan</definedName>
    <definedName name="PercentCompleteBeyond" localSheetId="0">('[1]Tien do TV'!A$7=MEDIAN('[1]Tien do TV'!A$7,'[1]Tien do TV'!$J1,'[1]Tien do TV'!$J1+'[1]Tien do TV'!$K1)*('[1]Tien do TV'!$J1&gt;0))*(('[1]Tien do TV'!A$7&lt;(INT('[1]Tien do TV'!$J1+'[1]Tien do TV'!$K1*'[1]Tien do TV'!$L1)))+('[1]Tien do TV'!A$7='[1]Tien do TV'!$J1))*('[1]Tien do TV'!$L1&gt;0)</definedName>
    <definedName name="PercentCompleteBeyond" localSheetId="1">('[2]Tien do TV'!A$7=MEDIAN('[2]Tien do TV'!A$7,'[2]Tien do TV'!$J1,'[2]Tien do TV'!$J1+'[2]Tien do TV'!$K1)*('[2]Tien do TV'!$J1&gt;0))*(('[2]Tien do TV'!A$7&lt;(INT('[2]Tien do TV'!$J1+'[2]Tien do TV'!$K1*'[2]Tien do TV'!$L1)))+('[2]Tien do TV'!A$7='[2]Tien do TV'!$J1))*('[2]Tien do TV'!$L1&gt;0)</definedName>
    <definedName name="PercentCompleteBeyond">('[3]Tien do TV'!A$7=MEDIAN('[3]Tien do TV'!A$7,'[3]Tien do TV'!$J1,'[3]Tien do TV'!$J1+'[3]Tien do TV'!$K1)*('[3]Tien do TV'!$J1&gt;0))*(('[3]Tien do TV'!A$7&lt;(INT('[3]Tien do TV'!$J1+'[3]Tien do TV'!$K1*'[3]Tien do TV'!$L1)))+('[3]Tien do TV'!A$7='[3]Tien do TV'!$J1))*('[3]Tien do TV'!$L1&gt;0)</definedName>
    <definedName name="period_selected" localSheetId="0">'[1]Tien do TV'!$P$1</definedName>
    <definedName name="period_selected" localSheetId="1">'[2]Tien do TV'!$P$1</definedName>
    <definedName name="period_selected">'[3]Tien do TV'!$P$1</definedName>
    <definedName name="PeriodInActual" localSheetId="0">'[1]Tien do TV'!A$7=MEDIAN('[1]Tien do TV'!A$7,'[1]Tien do TV'!$J1,'[1]Tien do TV'!$J1+'[1]Tien do TV'!$K1-1)</definedName>
    <definedName name="PeriodInActual" localSheetId="1">'[2]Tien do TV'!A$7=MEDIAN('[2]Tien do TV'!A$7,'[2]Tien do TV'!$J1,'[2]Tien do TV'!$J1+'[2]Tien do TV'!$K1-1)</definedName>
    <definedName name="PeriodInActual">'[3]Tien do TV'!A$7=MEDIAN('[3]Tien do TV'!A$7,'[3]Tien do TV'!$J1,'[3]Tien do TV'!$J1+'[3]Tien do TV'!$K1-1)</definedName>
    <definedName name="PeriodInPlan" localSheetId="0">'[1]Tien do TV'!A$7=MEDIAN('[1]Tien do TV'!A$7,'[1]Tien do TV'!$F1,'[1]Tien do TV'!$F1+'[1]Tien do TV'!$G1-1)</definedName>
    <definedName name="PeriodInPlan" localSheetId="1">'[2]Tien do TV'!A$7=MEDIAN('[2]Tien do TV'!A$7,'[2]Tien do TV'!$F1,'[2]Tien do TV'!$F1+'[2]Tien do TV'!$G1-1)</definedName>
    <definedName name="PeriodInPlan">'[3]Tien do TV'!A$7=MEDIAN('[3]Tien do TV'!A$7,'[3]Tien do TV'!$F1,'[3]Tien do TV'!$F1+'[3]Tien do TV'!$G1-1)</definedName>
    <definedName name="Plan" localSheetId="0">Bìa!PeriodInPlan*('[1]Tien do TV'!$F1&gt;0)</definedName>
    <definedName name="Plan" localSheetId="1">'Thuyết minh'!PeriodInPlan*('[2]Tien do TV'!$F1&gt;0)</definedName>
    <definedName name="Plan">PeriodInPlan*('[3]Tien do TV'!$F1&gt;0)</definedName>
    <definedName name="_xlnm.Print_Area" localSheetId="4">'Đầu vào NC_TT11'!$B$1:$G$21</definedName>
    <definedName name="_xlnm.Print_Area" localSheetId="2">'Giá ca máy 2026 - TT37'!$A$4:$R$946</definedName>
    <definedName name="_xlnm.Print_Area" localSheetId="5">NC_TT13_2021!$A$1:$K$63</definedName>
    <definedName name="_xlnm.Print_Area" localSheetId="1">'Thuyết minh'!$B$1:$N$32</definedName>
    <definedName name="_xlnm.Print_Titles" localSheetId="2">'Giá ca máy 2026 - TT37'!$6:$7</definedName>
    <definedName name="QHĐT" localSheetId="0">[1]DMTL!$AB$286</definedName>
    <definedName name="QHĐT" localSheetId="1">[2]DMTL!$AB$286</definedName>
    <definedName name="QHĐT">[3]DMTL!$AB$286</definedName>
    <definedName name="SepSun1" localSheetId="0">DATE(TheYear,9,1)-WEEKDAY(DATE(TheYear,9,1))+1</definedName>
    <definedName name="SepSun1" localSheetId="1">DATE(TheYear,9,1)-WEEKDAY(DATE(TheYear,9,1))+1</definedName>
    <definedName name="SepSun1">DATE(TheYear,9,1)-WEEKDAY(DATE(TheYear,9,1))+1</definedName>
    <definedName name="ssssssss" localSheetId="0" hidden="1">{"Offgrid",#N/A,FALSE,"OFFGRID";"Region",#N/A,FALSE,"REGION";"Offgrid -2",#N/A,FALSE,"OFFGRID";"WTP",#N/A,FALSE,"WTP";"WTP -2",#N/A,FALSE,"WTP";"Project",#N/A,FALSE,"PROJECT";"Summary -2",#N/A,FALSE,"SUMMARY"}</definedName>
    <definedName name="ssssssss" localSheetId="1" hidden="1">{"Offgrid",#N/A,FALSE,"OFFGRID";"Region",#N/A,FALSE,"REGION";"Offgrid -2",#N/A,FALSE,"OFFGRID";"WTP",#N/A,FALSE,"WTP";"WTP -2",#N/A,FALSE,"WTP";"Project",#N/A,FALSE,"PROJECT";"Summary -2",#N/A,FALSE,"SUMMARY"}</definedName>
    <definedName name="ssssssss" hidden="1">{"Offgrid",#N/A,FALSE,"OFFGRID";"Region",#N/A,FALSE,"REGION";"Offgrid -2",#N/A,FALSE,"OFFGRID";"WTP",#N/A,FALSE,"WTP";"WTP -2",#N/A,FALSE,"WTP";"Project",#N/A,FALSE,"PROJECT";"Summary -2",#N/A,FALSE,"SUMMARY"}</definedName>
    <definedName name="TBTT" localSheetId="0">[1]DMTL!$Q$40</definedName>
    <definedName name="TBTT" localSheetId="1">[2]DMTL!$Q$40</definedName>
    <definedName name="TBTT">[3]DMTL!$Q$40</definedName>
    <definedName name="THCP_NC" localSheetId="0">'[1]THCP xay dung'!$D$15</definedName>
    <definedName name="THCP_NC" localSheetId="1">'[2]THCP xay dung'!$D$15</definedName>
    <definedName name="THCP_NC">'[3]THCP xay dung'!$D$15</definedName>
    <definedName name="TheYear">[4]Calendar!$Z$2</definedName>
    <definedName name="THLD_G" localSheetId="0">'[1]THCP Lap dat'!$D$25</definedName>
    <definedName name="THLD_G" localSheetId="1">'[2]THCP Lap dat'!$D$25</definedName>
    <definedName name="THLD_G">'[3]THCP Lap dat'!$D$25</definedName>
    <definedName name="THLD_GLD" localSheetId="0">'[1]THCP Lap dat'!$D$27</definedName>
    <definedName name="THLD_GLD" localSheetId="1">'[2]THCP Lap dat'!$D$27</definedName>
    <definedName name="THLD_GLD">'[3]THCP Lap dat'!$D$27</definedName>
    <definedName name="THLD_GTGT" localSheetId="0">'[1]THCP Lap dat'!$D$26</definedName>
    <definedName name="THLD_GTGT" localSheetId="1">'[2]THCP Lap dat'!$D$26</definedName>
    <definedName name="THLD_GTGT">'[3]THCP Lap dat'!$D$26</definedName>
    <definedName name="Tholan.204">'[4]Nhan cong'!$M$100</definedName>
    <definedName name="TholanC1.12">'[4]Nhan cong'!$M$104</definedName>
    <definedName name="thuhut">[4]Ts!$C$11</definedName>
    <definedName name="ThuyThu.24ds">'[4]Nhan cong'!$M$173</definedName>
    <definedName name="ThuyThu.24ns">'[4]Nhan cong'!$M$178</definedName>
    <definedName name="ThuyThu.2b">'[4]Nhan cong'!$M$146</definedName>
    <definedName name="ThuyThu.34ds">'[4]Nhan cong'!$M$174</definedName>
    <definedName name="ThuyThu.44ds">'[4]Nhan cong'!$M$175</definedName>
    <definedName name="TmayTdien.2ds">'[4]Nhan cong'!$M$184</definedName>
    <definedName name="TmayTdien.3ds">'[4]Nhan cong'!$M$185</definedName>
    <definedName name="TmayTdien.4ds">'[4]Nhan cong'!$M$186</definedName>
    <definedName name="TMDT" localSheetId="0">[1]DMTL!$Q$38</definedName>
    <definedName name="TMDT" localSheetId="1">[2]DMTL!$Q$38</definedName>
    <definedName name="TMDT">[3]DMTL!$Q$38</definedName>
    <definedName name="TMĐT" localSheetId="0">[1]DMTL!$L$4</definedName>
    <definedName name="TMĐT" localSheetId="1">[2]DMTL!$L$4</definedName>
    <definedName name="TMĐT">[3]DMTL!$L$4</definedName>
    <definedName name="TMDT_CPTB" localSheetId="0">[1]Ts!#REF!</definedName>
    <definedName name="TMDT_CPTB" localSheetId="1">[2]Ts!#REF!</definedName>
    <definedName name="TMDT_CPTB">[3]Ts!#REF!</definedName>
    <definedName name="TMDT_CPXD" localSheetId="0">[1]Ts!#REF!</definedName>
    <definedName name="TMDT_CPXD" localSheetId="1">[2]Ts!#REF!</definedName>
    <definedName name="TMDT_CPXD">[3]Ts!#REF!</definedName>
    <definedName name="Tp2KtvHutBung.4b">'[4]Nhan cong'!$M$340</definedName>
    <definedName name="Tp2M2.21s">'[4]Nhan cong'!$M$225</definedName>
    <definedName name="Tp2M2.31s">'[4]Nhan cong'!$M$227</definedName>
    <definedName name="Tp3KtvHutBung.4b">'[4]Nhan cong'!$M$345</definedName>
    <definedName name="TS_HS_VL1" localSheetId="0">[1]Ts!#REF!</definedName>
    <definedName name="TS_HS_VL1" localSheetId="1">[2]Ts!#REF!</definedName>
    <definedName name="TS_HS_VL1">[3]Ts!#REF!</definedName>
    <definedName name="Ttr.11s">'[4]Nhan cong'!$M$205</definedName>
    <definedName name="Ttr.21s">'[4]Nhan cong'!$M$207</definedName>
    <definedName name="Ttr.22s">'[4]Nhan cong'!$M$208</definedName>
    <definedName name="Ttr.31s">'[4]Nhan cong'!$M$209</definedName>
    <definedName name="Ttr.32s">'[4]Nhan cong'!$M$210</definedName>
    <definedName name="Ttr.41s">'[4]Nhan cong'!$M$211</definedName>
    <definedName name="Ttr.42s">'[4]Nhan cong'!$M$212</definedName>
    <definedName name="TTrHut150.1s">'[4]Nhan cong'!$M$246</definedName>
    <definedName name="TTrHut300.1s">'[4]Nhan cong'!$M$249</definedName>
    <definedName name="TTrHutCuoc300.2s">'[4]Nhan cong'!$M$253</definedName>
    <definedName name="TTrHutCuoc800.2b">'[4]Nhan cong'!$M$318</definedName>
    <definedName name="vvvvvvv" localSheetId="0" hidden="1">{#N/A,#N/A,FALSE,"Chi tiÆt"}</definedName>
    <definedName name="vvvvvvv" localSheetId="1" hidden="1">{#N/A,#N/A,FALSE,"Chi tiÆt"}</definedName>
    <definedName name="vvvvvvv" hidden="1">{#N/A,#N/A,FALSE,"Chi tiÆt"}</definedName>
    <definedName name="wrn.chi._.tiÆt." localSheetId="0" hidden="1">{#N/A,#N/A,FALSE,"Chi tiÆt"}</definedName>
    <definedName name="wrn.chi._.tiÆt." localSheetId="1" hidden="1">{#N/A,#N/A,FALSE,"Chi tiÆt"}</definedName>
    <definedName name="wrn.chi._.tiÆt." hidden="1">{#N/A,#N/A,FALSE,"Chi tiÆt"}</definedName>
    <definedName name="wrn.Report." localSheetId="0" hidden="1">{"Offgrid",#N/A,FALSE,"OFFGRID";"Region",#N/A,FALSE,"REGION";"Offgrid -2",#N/A,FALSE,"OFFGRID";"WTP",#N/A,FALSE,"WTP";"WTP -2",#N/A,FALSE,"WTP";"Project",#N/A,FALSE,"PROJECT";"Summary -2",#N/A,FALSE,"SUMMARY"}</definedName>
    <definedName name="wrn.Report." localSheetId="1"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f.report" localSheetId="0" hidden="1">{"Offgrid",#N/A,FALSE,"OFFGRID";"Region",#N/A,FALSE,"REGION";"Offgrid -2",#N/A,FALSE,"OFFGRID";"WTP",#N/A,FALSE,"WTP";"WTP -2",#N/A,FALSE,"WTP";"Project",#N/A,FALSE,"PROJECT";"Summary -2",#N/A,FALSE,"SUMMARY"}</definedName>
    <definedName name="wrnf.report" localSheetId="1"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wwwwww" localSheetId="0" hidden="1">{"Offgrid",#N/A,FALSE,"OFFGRID";"Region",#N/A,FALSE,"REGION";"Offgrid -2",#N/A,FALSE,"OFFGRID";"WTP",#N/A,FALSE,"WTP";"WTP -2",#N/A,FALSE,"WTP";"Project",#N/A,FALSE,"PROJECT";"Summary -2",#N/A,FALSE,"SUMMARY"}</definedName>
    <definedName name="wwwwwww" localSheetId="1" hidden="1">{"Offgrid",#N/A,FALSE,"OFFGRID";"Region",#N/A,FALSE,"REGION";"Offgrid -2",#N/A,FALSE,"OFFGRID";"WTP",#N/A,FALSE,"WTP";"WTP -2",#N/A,FALSE,"WTP";"Project",#N/A,FALSE,"PROJECT";"Summary -2",#N/A,FALSE,"SUMMARY"}</definedName>
    <definedName name="wwwwwww" hidden="1">{"Offgrid",#N/A,FALSE,"OFFGRID";"Region",#N/A,FALSE,"REGION";"Offgrid -2",#N/A,FALSE,"OFFGRID";"WTP",#N/A,FALSE,"WTP";"WTP -2",#N/A,FALSE,"WTP";"Project",#N/A,FALSE,"PROJECT";"Summary -2",#N/A,FALSE,"SUMMARY"}</definedName>
    <definedName name="xang" localSheetId="0">[1]Ts!$N$34</definedName>
    <definedName name="xang" localSheetId="1">[2]Ts!$N$34</definedName>
    <definedName name="xang">[3]Ts!$N$34</definedName>
    <definedName name="XDTT" localSheetId="0">[1]DMTL!$Q$39</definedName>
    <definedName name="XDTT" localSheetId="1">[2]DMTL!$Q$39</definedName>
    <definedName name="XDTT">[3]DMTL!$Q$39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7" i="5" l="1"/>
  <c r="Z535" i="5" l="1"/>
  <c r="Y535" i="5"/>
  <c r="X13" i="5"/>
  <c r="X14" i="5"/>
  <c r="X15" i="5"/>
  <c r="X16" i="5"/>
  <c r="X17" i="5"/>
  <c r="X18" i="5"/>
  <c r="X19" i="5"/>
  <c r="X20" i="5"/>
  <c r="X21" i="5"/>
  <c r="X23" i="5"/>
  <c r="X24" i="5"/>
  <c r="X26" i="5"/>
  <c r="X27" i="5"/>
  <c r="X28" i="5"/>
  <c r="X29" i="5"/>
  <c r="X30" i="5"/>
  <c r="X31" i="5"/>
  <c r="X32" i="5"/>
  <c r="X34" i="5"/>
  <c r="X35" i="5"/>
  <c r="X36" i="5"/>
  <c r="X37" i="5"/>
  <c r="X38" i="5"/>
  <c r="X39" i="5"/>
  <c r="X41" i="5"/>
  <c r="X42" i="5"/>
  <c r="X43" i="5"/>
  <c r="X44" i="5"/>
  <c r="X45" i="5"/>
  <c r="X46" i="5"/>
  <c r="X47" i="5"/>
  <c r="X49" i="5"/>
  <c r="X50" i="5"/>
  <c r="X51" i="5"/>
  <c r="X53" i="5"/>
  <c r="X54" i="5"/>
  <c r="X55" i="5"/>
  <c r="X57" i="5"/>
  <c r="X58" i="5"/>
  <c r="X59" i="5"/>
  <c r="X60" i="5"/>
  <c r="X62" i="5"/>
  <c r="X63" i="5"/>
  <c r="X64" i="5"/>
  <c r="X65" i="5"/>
  <c r="X67" i="5"/>
  <c r="X68" i="5"/>
  <c r="X69" i="5"/>
  <c r="X70" i="5"/>
  <c r="X71" i="5"/>
  <c r="X72" i="5"/>
  <c r="X74" i="5"/>
  <c r="X75" i="5"/>
  <c r="X76" i="5"/>
  <c r="X77" i="5"/>
  <c r="X78" i="5"/>
  <c r="X79" i="5"/>
  <c r="X81" i="5"/>
  <c r="X82" i="5"/>
  <c r="X83" i="5"/>
  <c r="X86" i="5"/>
  <c r="X87" i="5"/>
  <c r="X88" i="5"/>
  <c r="X89" i="5"/>
  <c r="X90" i="5"/>
  <c r="X91" i="5"/>
  <c r="X92" i="5"/>
  <c r="X93" i="5"/>
  <c r="X94" i="5"/>
  <c r="X95" i="5"/>
  <c r="X96" i="5"/>
  <c r="X98" i="5"/>
  <c r="X99" i="5"/>
  <c r="X100" i="5"/>
  <c r="X101" i="5"/>
  <c r="X102" i="5"/>
  <c r="X103" i="5"/>
  <c r="X104" i="5"/>
  <c r="X105" i="5"/>
  <c r="X106" i="5"/>
  <c r="X107" i="5"/>
  <c r="X109" i="5"/>
  <c r="X110" i="5"/>
  <c r="X111" i="5"/>
  <c r="X112" i="5"/>
  <c r="X113" i="5"/>
  <c r="X114" i="5"/>
  <c r="X115" i="5"/>
  <c r="X116" i="5"/>
  <c r="X117" i="5"/>
  <c r="X118" i="5"/>
  <c r="X119" i="5"/>
  <c r="X120" i="5"/>
  <c r="X121" i="5"/>
  <c r="X122" i="5"/>
  <c r="X123" i="5"/>
  <c r="X124" i="5"/>
  <c r="X126" i="5"/>
  <c r="X127" i="5"/>
  <c r="X128" i="5"/>
  <c r="X129" i="5"/>
  <c r="X130" i="5"/>
  <c r="X131" i="5"/>
  <c r="X132" i="5"/>
  <c r="X133" i="5"/>
  <c r="X134" i="5"/>
  <c r="X135" i="5"/>
  <c r="X137" i="5"/>
  <c r="X138" i="5"/>
  <c r="X140" i="5"/>
  <c r="X141" i="5"/>
  <c r="X142" i="5"/>
  <c r="X143" i="5"/>
  <c r="X144" i="5"/>
  <c r="X145" i="5"/>
  <c r="X146" i="5"/>
  <c r="X147" i="5"/>
  <c r="X148" i="5"/>
  <c r="X150" i="5"/>
  <c r="X151" i="5"/>
  <c r="X152" i="5"/>
  <c r="X153" i="5"/>
  <c r="X154" i="5"/>
  <c r="X155" i="5"/>
  <c r="X156" i="5"/>
  <c r="X157" i="5"/>
  <c r="X158" i="5"/>
  <c r="X160" i="5"/>
  <c r="X161" i="5"/>
  <c r="X162" i="5"/>
  <c r="X164" i="5"/>
  <c r="X166" i="5"/>
  <c r="X167" i="5"/>
  <c r="X168" i="5"/>
  <c r="X169" i="5"/>
  <c r="X170" i="5"/>
  <c r="X171" i="5"/>
  <c r="X172" i="5"/>
  <c r="X173" i="5"/>
  <c r="X174" i="5"/>
  <c r="X175" i="5"/>
  <c r="X177" i="5"/>
  <c r="X178" i="5"/>
  <c r="X179" i="5"/>
  <c r="X180" i="5"/>
  <c r="X182" i="5"/>
  <c r="X183" i="5"/>
  <c r="X184" i="5"/>
  <c r="X185" i="5"/>
  <c r="X186" i="5"/>
  <c r="X187" i="5"/>
  <c r="X188" i="5"/>
  <c r="X189" i="5"/>
  <c r="X190" i="5"/>
  <c r="X192" i="5"/>
  <c r="X193" i="5"/>
  <c r="X194" i="5"/>
  <c r="X195" i="5"/>
  <c r="X196" i="5"/>
  <c r="X197" i="5"/>
  <c r="X199" i="5"/>
  <c r="X200" i="5"/>
  <c r="X202" i="5"/>
  <c r="X203" i="5"/>
  <c r="X204" i="5"/>
  <c r="X205" i="5"/>
  <c r="X206" i="5"/>
  <c r="X208" i="5"/>
  <c r="X209" i="5"/>
  <c r="X210" i="5"/>
  <c r="X213" i="5"/>
  <c r="X214" i="5"/>
  <c r="X215" i="5"/>
  <c r="X216" i="5"/>
  <c r="X217" i="5"/>
  <c r="X219" i="5"/>
  <c r="X220" i="5"/>
  <c r="X221" i="5"/>
  <c r="X222" i="5"/>
  <c r="X223" i="5"/>
  <c r="X224" i="5"/>
  <c r="X226" i="5"/>
  <c r="X227" i="5"/>
  <c r="X229" i="5"/>
  <c r="X230" i="5"/>
  <c r="X231" i="5"/>
  <c r="X232" i="5"/>
  <c r="X234" i="5"/>
  <c r="X235" i="5"/>
  <c r="X236" i="5"/>
  <c r="X237" i="5"/>
  <c r="X238" i="5"/>
  <c r="X240" i="5"/>
  <c r="X242" i="5"/>
  <c r="X243" i="5"/>
  <c r="X244" i="5"/>
  <c r="X245" i="5"/>
  <c r="X246" i="5"/>
  <c r="X247" i="5"/>
  <c r="X248" i="5"/>
  <c r="X249" i="5"/>
  <c r="X251" i="5"/>
  <c r="X252" i="5"/>
  <c r="X253" i="5"/>
  <c r="X254" i="5"/>
  <c r="X255" i="5"/>
  <c r="X256" i="5"/>
  <c r="X258" i="5"/>
  <c r="X259" i="5"/>
  <c r="X260" i="5"/>
  <c r="X261" i="5"/>
  <c r="X262" i="5"/>
  <c r="X264" i="5"/>
  <c r="X265" i="5"/>
  <c r="X267" i="5"/>
  <c r="X269" i="5"/>
  <c r="X270" i="5"/>
  <c r="X273" i="5"/>
  <c r="X274" i="5"/>
  <c r="X276" i="5"/>
  <c r="X277" i="5"/>
  <c r="X278" i="5"/>
  <c r="X280" i="5"/>
  <c r="X281" i="5"/>
  <c r="X283" i="5"/>
  <c r="X285" i="5"/>
  <c r="X286" i="5"/>
  <c r="X287" i="5"/>
  <c r="X288" i="5"/>
  <c r="X289" i="5"/>
  <c r="X290" i="5"/>
  <c r="X291" i="5"/>
  <c r="X292" i="5"/>
  <c r="X293" i="5"/>
  <c r="X295" i="5"/>
  <c r="X296" i="5"/>
  <c r="X298" i="5"/>
  <c r="X299" i="5"/>
  <c r="X300" i="5"/>
  <c r="X302" i="5"/>
  <c r="X303" i="5"/>
  <c r="X305" i="5"/>
  <c r="X307" i="5"/>
  <c r="X308" i="5"/>
  <c r="X309" i="5"/>
  <c r="X310" i="5"/>
  <c r="X311" i="5"/>
  <c r="X314" i="5"/>
  <c r="X316" i="5"/>
  <c r="X317" i="5"/>
  <c r="X318" i="5"/>
  <c r="X319" i="5"/>
  <c r="X320" i="5"/>
  <c r="X321" i="5"/>
  <c r="X322" i="5"/>
  <c r="X324" i="5"/>
  <c r="X325" i="5"/>
  <c r="X326" i="5"/>
  <c r="X327" i="5"/>
  <c r="X328" i="5"/>
  <c r="X329" i="5"/>
  <c r="X330" i="5"/>
  <c r="X331" i="5"/>
  <c r="X334" i="5"/>
  <c r="X335" i="5"/>
  <c r="X336" i="5"/>
  <c r="X337" i="5"/>
  <c r="X338" i="5"/>
  <c r="X339" i="5"/>
  <c r="X340" i="5"/>
  <c r="X341" i="5"/>
  <c r="X342" i="5"/>
  <c r="X343" i="5"/>
  <c r="X344" i="5"/>
  <c r="X346" i="5"/>
  <c r="X347" i="5"/>
  <c r="X348" i="5"/>
  <c r="X349" i="5"/>
  <c r="X350" i="5"/>
  <c r="X351" i="5"/>
  <c r="X352" i="5"/>
  <c r="X353" i="5"/>
  <c r="X354" i="5"/>
  <c r="X355" i="5"/>
  <c r="X357" i="5"/>
  <c r="X358" i="5"/>
  <c r="X359" i="5"/>
  <c r="X360" i="5"/>
  <c r="X361" i="5"/>
  <c r="X363" i="5"/>
  <c r="X364" i="5"/>
  <c r="X365" i="5"/>
  <c r="X367" i="5"/>
  <c r="X368" i="5"/>
  <c r="X369" i="5"/>
  <c r="X370" i="5"/>
  <c r="X371" i="5"/>
  <c r="X372" i="5"/>
  <c r="X373" i="5"/>
  <c r="X375" i="5"/>
  <c r="X376" i="5"/>
  <c r="X378" i="5"/>
  <c r="X380" i="5"/>
  <c r="X381" i="5"/>
  <c r="X382" i="5"/>
  <c r="X383" i="5"/>
  <c r="X384" i="5"/>
  <c r="X385" i="5"/>
  <c r="X386" i="5"/>
  <c r="X388" i="5"/>
  <c r="X389" i="5"/>
  <c r="X390" i="5"/>
  <c r="X392" i="5"/>
  <c r="X395" i="5"/>
  <c r="X396" i="5"/>
  <c r="X397" i="5"/>
  <c r="X398" i="5"/>
  <c r="X400" i="5"/>
  <c r="X401" i="5"/>
  <c r="X403" i="5"/>
  <c r="X404" i="5"/>
  <c r="X406" i="5"/>
  <c r="X408" i="5"/>
  <c r="X410" i="5"/>
  <c r="X412" i="5"/>
  <c r="X414" i="5"/>
  <c r="X415" i="5"/>
  <c r="X418" i="5"/>
  <c r="X419" i="5"/>
  <c r="X420" i="5"/>
  <c r="X421" i="5"/>
  <c r="X422" i="5"/>
  <c r="X423" i="5"/>
  <c r="X424" i="5"/>
  <c r="X426" i="5"/>
  <c r="X427" i="5"/>
  <c r="X429" i="5"/>
  <c r="X430" i="5"/>
  <c r="X431" i="5"/>
  <c r="X432" i="5"/>
  <c r="X433" i="5"/>
  <c r="X434" i="5"/>
  <c r="X435" i="5"/>
  <c r="X436" i="5"/>
  <c r="X437" i="5"/>
  <c r="X439" i="5"/>
  <c r="X440" i="5"/>
  <c r="X441" i="5"/>
  <c r="X444" i="5"/>
  <c r="X445" i="5"/>
  <c r="X446" i="5"/>
  <c r="X447" i="5"/>
  <c r="X448" i="5"/>
  <c r="X449" i="5"/>
  <c r="X450" i="5"/>
  <c r="X452" i="5"/>
  <c r="X453" i="5"/>
  <c r="X454" i="5"/>
  <c r="X455" i="5"/>
  <c r="X457" i="5"/>
  <c r="X458" i="5"/>
  <c r="X459" i="5"/>
  <c r="X460" i="5"/>
  <c r="X462" i="5"/>
  <c r="X463" i="5"/>
  <c r="X465" i="5"/>
  <c r="X466" i="5"/>
  <c r="X467" i="5"/>
  <c r="X468" i="5"/>
  <c r="X469" i="5"/>
  <c r="X470" i="5"/>
  <c r="X471" i="5"/>
  <c r="X473" i="5"/>
  <c r="X474" i="5"/>
  <c r="X475" i="5"/>
  <c r="X476" i="5"/>
  <c r="X477" i="5"/>
  <c r="X478" i="5"/>
  <c r="X480" i="5"/>
  <c r="X482" i="5"/>
  <c r="X484" i="5"/>
  <c r="X485" i="5"/>
  <c r="X486" i="5"/>
  <c r="X487" i="5"/>
  <c r="X488" i="5"/>
  <c r="X490" i="5"/>
  <c r="X491" i="5"/>
  <c r="X493" i="5"/>
  <c r="X495" i="5"/>
  <c r="X496" i="5"/>
  <c r="X499" i="5"/>
  <c r="X500" i="5"/>
  <c r="X502" i="5"/>
  <c r="X504" i="5"/>
  <c r="X505" i="5"/>
  <c r="X506" i="5"/>
  <c r="X507" i="5"/>
  <c r="X509" i="5"/>
  <c r="X512" i="5"/>
  <c r="X513" i="5"/>
  <c r="X515" i="5"/>
  <c r="X516" i="5"/>
  <c r="X519" i="5"/>
  <c r="X520" i="5"/>
  <c r="X521" i="5"/>
  <c r="X522" i="5"/>
  <c r="X523" i="5"/>
  <c r="X524" i="5"/>
  <c r="X526" i="5"/>
  <c r="X527" i="5"/>
  <c r="X528" i="5"/>
  <c r="X529" i="5"/>
  <c r="X530" i="5"/>
  <c r="X531" i="5"/>
  <c r="X532" i="5"/>
  <c r="X533" i="5"/>
  <c r="X534" i="5"/>
  <c r="X537" i="5"/>
  <c r="X538" i="5"/>
  <c r="X539" i="5"/>
  <c r="X540" i="5"/>
  <c r="X541" i="5"/>
  <c r="X542" i="5"/>
  <c r="X544" i="5"/>
  <c r="X545" i="5"/>
  <c r="X546" i="5"/>
  <c r="X547" i="5"/>
  <c r="X549" i="5"/>
  <c r="X550" i="5"/>
  <c r="X551" i="5"/>
  <c r="X552" i="5"/>
  <c r="X553" i="5"/>
  <c r="X555" i="5"/>
  <c r="X556" i="5"/>
  <c r="X558" i="5"/>
  <c r="X559" i="5"/>
  <c r="X561" i="5"/>
  <c r="X562" i="5"/>
  <c r="X564" i="5"/>
  <c r="X566" i="5"/>
  <c r="X568" i="5"/>
  <c r="X569" i="5"/>
  <c r="X571" i="5"/>
  <c r="X572" i="5"/>
  <c r="X573" i="5"/>
  <c r="X574" i="5"/>
  <c r="X576" i="5"/>
  <c r="X577" i="5"/>
  <c r="X579" i="5"/>
  <c r="X581" i="5"/>
  <c r="X582" i="5"/>
  <c r="X583" i="5"/>
  <c r="X584" i="5"/>
  <c r="X585" i="5"/>
  <c r="X587" i="5"/>
  <c r="X589" i="5"/>
  <c r="X591" i="5"/>
  <c r="X593" i="5"/>
  <c r="X594" i="5"/>
  <c r="X596" i="5"/>
  <c r="X597" i="5"/>
  <c r="X598" i="5"/>
  <c r="X599" i="5"/>
  <c r="X601" i="5"/>
  <c r="X603" i="5"/>
  <c r="X604" i="5"/>
  <c r="X606" i="5"/>
  <c r="X608" i="5"/>
  <c r="X610" i="5"/>
  <c r="X611" i="5"/>
  <c r="X613" i="5"/>
  <c r="X614" i="5"/>
  <c r="X616" i="5"/>
  <c r="X618" i="5"/>
  <c r="X619" i="5"/>
  <c r="X621" i="5"/>
  <c r="X622" i="5"/>
  <c r="X624" i="5"/>
  <c r="X625" i="5"/>
  <c r="X627" i="5"/>
  <c r="X629" i="5"/>
  <c r="X631" i="5"/>
  <c r="X633" i="5"/>
  <c r="X634" i="5"/>
  <c r="X635" i="5"/>
  <c r="X637" i="5"/>
  <c r="X639" i="5"/>
  <c r="X641" i="5"/>
  <c r="X642" i="5"/>
  <c r="X643" i="5"/>
  <c r="X645" i="5"/>
  <c r="X646" i="5"/>
  <c r="X647" i="5"/>
  <c r="X648" i="5"/>
  <c r="X650" i="5"/>
  <c r="X651" i="5"/>
  <c r="X652" i="5"/>
  <c r="X653" i="5"/>
  <c r="X655" i="5"/>
  <c r="X656" i="5"/>
  <c r="X658" i="5"/>
  <c r="X660" i="5"/>
  <c r="X661" i="5"/>
  <c r="X663" i="5"/>
  <c r="X664" i="5"/>
  <c r="X666" i="5"/>
  <c r="X667" i="5"/>
  <c r="X668" i="5"/>
  <c r="X669" i="5"/>
  <c r="X670" i="5"/>
  <c r="X673" i="5"/>
  <c r="X674" i="5"/>
  <c r="X675" i="5"/>
  <c r="X676" i="5"/>
  <c r="X677" i="5"/>
  <c r="X678" i="5"/>
  <c r="X679" i="5"/>
  <c r="X680" i="5"/>
  <c r="X681" i="5"/>
  <c r="X682" i="5"/>
  <c r="X683" i="5"/>
  <c r="X684" i="5"/>
  <c r="X685" i="5"/>
  <c r="X686" i="5"/>
  <c r="X687" i="5"/>
  <c r="X688" i="5"/>
  <c r="X689" i="5"/>
  <c r="X690" i="5"/>
  <c r="X691" i="5"/>
  <c r="X692" i="5"/>
  <c r="X693" i="5"/>
  <c r="X694" i="5"/>
  <c r="X695" i="5"/>
  <c r="X696" i="5"/>
  <c r="X697" i="5"/>
  <c r="X698" i="5"/>
  <c r="X699" i="5"/>
  <c r="X700" i="5"/>
  <c r="X701" i="5"/>
  <c r="X702" i="5"/>
  <c r="X703" i="5"/>
  <c r="X704" i="5"/>
  <c r="X705" i="5"/>
  <c r="X706" i="5"/>
  <c r="X707" i="5"/>
  <c r="X709" i="5"/>
  <c r="X710" i="5"/>
  <c r="X711" i="5"/>
  <c r="X712" i="5"/>
  <c r="X713" i="5"/>
  <c r="X714" i="5"/>
  <c r="X715" i="5"/>
  <c r="X716" i="5"/>
  <c r="X717" i="5"/>
  <c r="X718" i="5"/>
  <c r="X719" i="5"/>
  <c r="X720" i="5"/>
  <c r="X721" i="5"/>
  <c r="X722" i="5"/>
  <c r="X723" i="5"/>
  <c r="X724" i="5"/>
  <c r="X725" i="5"/>
  <c r="X726" i="5"/>
  <c r="X727" i="5"/>
  <c r="X728" i="5"/>
  <c r="X729" i="5"/>
  <c r="X730" i="5"/>
  <c r="X731" i="5"/>
  <c r="X732" i="5"/>
  <c r="X733" i="5"/>
  <c r="X734" i="5"/>
  <c r="X735" i="5"/>
  <c r="X736" i="5"/>
  <c r="X737" i="5"/>
  <c r="X738" i="5"/>
  <c r="X739" i="5"/>
  <c r="X740" i="5"/>
  <c r="X741" i="5"/>
  <c r="X742" i="5"/>
  <c r="X743" i="5"/>
  <c r="X744" i="5"/>
  <c r="X745" i="5"/>
  <c r="X746" i="5"/>
  <c r="X747" i="5"/>
  <c r="X748" i="5"/>
  <c r="X749" i="5"/>
  <c r="X750" i="5"/>
  <c r="X751" i="5"/>
  <c r="X752" i="5"/>
  <c r="X753" i="5"/>
  <c r="X754" i="5"/>
  <c r="X755" i="5"/>
  <c r="X756" i="5"/>
  <c r="X757" i="5"/>
  <c r="X758" i="5"/>
  <c r="X759" i="5"/>
  <c r="X760" i="5"/>
  <c r="X761" i="5"/>
  <c r="X762" i="5"/>
  <c r="X763" i="5"/>
  <c r="X764" i="5"/>
  <c r="X765" i="5"/>
  <c r="X766" i="5"/>
  <c r="X767" i="5"/>
  <c r="X768" i="5"/>
  <c r="X769" i="5"/>
  <c r="X770" i="5"/>
  <c r="X771" i="5"/>
  <c r="X772" i="5"/>
  <c r="X773" i="5"/>
  <c r="X774" i="5"/>
  <c r="X775" i="5"/>
  <c r="X776" i="5"/>
  <c r="X777" i="5"/>
  <c r="X778" i="5"/>
  <c r="X779" i="5"/>
  <c r="X780" i="5"/>
  <c r="X781" i="5"/>
  <c r="X782" i="5"/>
  <c r="X783" i="5"/>
  <c r="X784" i="5"/>
  <c r="X785" i="5"/>
  <c r="X786" i="5"/>
  <c r="X787" i="5"/>
  <c r="X788" i="5"/>
  <c r="X789" i="5"/>
  <c r="X790" i="5"/>
  <c r="X791" i="5"/>
  <c r="X792" i="5"/>
  <c r="X793" i="5"/>
  <c r="X794" i="5"/>
  <c r="X795" i="5"/>
  <c r="X796" i="5"/>
  <c r="X797" i="5"/>
  <c r="X798" i="5"/>
  <c r="X799" i="5"/>
  <c r="X800" i="5"/>
  <c r="X801" i="5"/>
  <c r="X802" i="5"/>
  <c r="X803" i="5"/>
  <c r="X804" i="5"/>
  <c r="X805" i="5"/>
  <c r="X806" i="5"/>
  <c r="X807" i="5"/>
  <c r="X808" i="5"/>
  <c r="X809" i="5"/>
  <c r="X810" i="5"/>
  <c r="X811" i="5"/>
  <c r="X812" i="5"/>
  <c r="X813" i="5"/>
  <c r="X814" i="5"/>
  <c r="X815" i="5"/>
  <c r="X816" i="5"/>
  <c r="X817" i="5"/>
  <c r="X818" i="5"/>
  <c r="X819" i="5"/>
  <c r="X820" i="5"/>
  <c r="X821" i="5"/>
  <c r="X822" i="5"/>
  <c r="X823" i="5"/>
  <c r="X824" i="5"/>
  <c r="X825" i="5"/>
  <c r="X826" i="5"/>
  <c r="X827" i="5"/>
  <c r="X828" i="5"/>
  <c r="X829" i="5"/>
  <c r="X830" i="5"/>
  <c r="X831" i="5"/>
  <c r="X832" i="5"/>
  <c r="X833" i="5"/>
  <c r="X834" i="5"/>
  <c r="X835" i="5"/>
  <c r="X836" i="5"/>
  <c r="X837" i="5"/>
  <c r="X838" i="5"/>
  <c r="X839" i="5"/>
  <c r="X840" i="5"/>
  <c r="X841" i="5"/>
  <c r="X842" i="5"/>
  <c r="X843" i="5"/>
  <c r="X844" i="5"/>
  <c r="X845" i="5"/>
  <c r="X846" i="5"/>
  <c r="X847" i="5"/>
  <c r="X848" i="5"/>
  <c r="X849" i="5"/>
  <c r="X850" i="5"/>
  <c r="X851" i="5"/>
  <c r="X852" i="5"/>
  <c r="X853" i="5"/>
  <c r="X854" i="5"/>
  <c r="X855" i="5"/>
  <c r="X856" i="5"/>
  <c r="X857" i="5"/>
  <c r="X858" i="5"/>
  <c r="X859" i="5"/>
  <c r="X860" i="5"/>
  <c r="X861" i="5"/>
  <c r="X862" i="5"/>
  <c r="X863" i="5"/>
  <c r="X864" i="5"/>
  <c r="X865" i="5"/>
  <c r="X866" i="5"/>
  <c r="X867" i="5"/>
  <c r="X868" i="5"/>
  <c r="X869" i="5"/>
  <c r="X870" i="5"/>
  <c r="X871" i="5"/>
  <c r="X872" i="5"/>
  <c r="X873" i="5"/>
  <c r="X874" i="5"/>
  <c r="X875" i="5"/>
  <c r="X876" i="5"/>
  <c r="X877" i="5"/>
  <c r="X878" i="5"/>
  <c r="X879" i="5"/>
  <c r="X880" i="5"/>
  <c r="X881" i="5"/>
  <c r="X882" i="5"/>
  <c r="X883" i="5"/>
  <c r="X884" i="5"/>
  <c r="X885" i="5"/>
  <c r="X886" i="5"/>
  <c r="X887" i="5"/>
  <c r="X888" i="5"/>
  <c r="X889" i="5"/>
  <c r="X890" i="5"/>
  <c r="X891" i="5"/>
  <c r="X892" i="5"/>
  <c r="X893" i="5"/>
  <c r="X894" i="5"/>
  <c r="X895" i="5"/>
  <c r="X896" i="5"/>
  <c r="X897" i="5"/>
  <c r="X898" i="5"/>
  <c r="X899" i="5"/>
  <c r="X900" i="5"/>
  <c r="X901" i="5"/>
  <c r="X902" i="5"/>
  <c r="X903" i="5"/>
  <c r="X904" i="5"/>
  <c r="X905" i="5"/>
  <c r="X906" i="5"/>
  <c r="X907" i="5"/>
  <c r="X908" i="5"/>
  <c r="X909" i="5"/>
  <c r="X910" i="5"/>
  <c r="X911" i="5"/>
  <c r="X912" i="5"/>
  <c r="X913" i="5"/>
  <c r="X914" i="5"/>
  <c r="X915" i="5"/>
  <c r="X916" i="5"/>
  <c r="X917" i="5"/>
  <c r="X918" i="5"/>
  <c r="X920" i="5"/>
  <c r="X921" i="5"/>
  <c r="X922" i="5"/>
  <c r="X923" i="5"/>
  <c r="X924" i="5"/>
  <c r="X925" i="5"/>
  <c r="X926" i="5"/>
  <c r="X927" i="5"/>
  <c r="X928" i="5"/>
  <c r="X929" i="5"/>
  <c r="X930" i="5"/>
  <c r="X931" i="5"/>
  <c r="X932" i="5"/>
  <c r="X933" i="5"/>
  <c r="X934" i="5"/>
  <c r="X935" i="5"/>
  <c r="X936" i="5"/>
  <c r="X937" i="5"/>
  <c r="X938" i="5"/>
  <c r="X939" i="5"/>
  <c r="X940" i="5"/>
  <c r="X941" i="5"/>
  <c r="X942" i="5"/>
  <c r="X943" i="5"/>
  <c r="X944" i="5"/>
  <c r="X945" i="5"/>
  <c r="X946" i="5"/>
  <c r="X947" i="5"/>
  <c r="X948" i="5"/>
  <c r="X949" i="5"/>
  <c r="X950" i="5"/>
  <c r="X951" i="5"/>
  <c r="X952" i="5"/>
  <c r="X953" i="5"/>
  <c r="X954" i="5"/>
  <c r="X955" i="5"/>
  <c r="X956" i="5"/>
  <c r="X957" i="5"/>
  <c r="X958" i="5"/>
  <c r="X959" i="5"/>
  <c r="X960" i="5"/>
  <c r="X961" i="5"/>
  <c r="X962" i="5"/>
  <c r="X963" i="5"/>
  <c r="X964" i="5"/>
  <c r="X965" i="5"/>
  <c r="X966" i="5"/>
  <c r="X12" i="5"/>
  <c r="M547" i="5" a="1"/>
  <c r="M547" i="5" s="1"/>
  <c r="Z13" i="5" l="1"/>
  <c r="Z14" i="5"/>
  <c r="Z15" i="5"/>
  <c r="Z16" i="5"/>
  <c r="Z17" i="5"/>
  <c r="Z18" i="5"/>
  <c r="Z19" i="5"/>
  <c r="Z20" i="5"/>
  <c r="Z21" i="5"/>
  <c r="Z23" i="5"/>
  <c r="Z24" i="5"/>
  <c r="Z26" i="5"/>
  <c r="Z27" i="5"/>
  <c r="Z28" i="5"/>
  <c r="Z29" i="5"/>
  <c r="Z30" i="5"/>
  <c r="Z31" i="5"/>
  <c r="Z32" i="5"/>
  <c r="Z34" i="5"/>
  <c r="Z35" i="5"/>
  <c r="Z36" i="5"/>
  <c r="Z37" i="5"/>
  <c r="Z38" i="5"/>
  <c r="Z39" i="5"/>
  <c r="Z41" i="5"/>
  <c r="Z42" i="5"/>
  <c r="Z43" i="5"/>
  <c r="Z44" i="5"/>
  <c r="Z45" i="5"/>
  <c r="Z46" i="5"/>
  <c r="Z47" i="5"/>
  <c r="Z49" i="5"/>
  <c r="Z50" i="5"/>
  <c r="Z51" i="5"/>
  <c r="Z53" i="5"/>
  <c r="Z54" i="5"/>
  <c r="Z55" i="5"/>
  <c r="Z57" i="5"/>
  <c r="Z58" i="5"/>
  <c r="Z59" i="5"/>
  <c r="Z60" i="5"/>
  <c r="Z62" i="5"/>
  <c r="Z63" i="5"/>
  <c r="Z64" i="5"/>
  <c r="Z65" i="5"/>
  <c r="Z67" i="5"/>
  <c r="Z68" i="5"/>
  <c r="Z69" i="5"/>
  <c r="Z70" i="5"/>
  <c r="Z71" i="5"/>
  <c r="Z72" i="5"/>
  <c r="Z74" i="5"/>
  <c r="Z75" i="5"/>
  <c r="Z76" i="5"/>
  <c r="Z77" i="5"/>
  <c r="Z78" i="5"/>
  <c r="Z79" i="5"/>
  <c r="Z81" i="5"/>
  <c r="Z82" i="5"/>
  <c r="Z83" i="5"/>
  <c r="Z86" i="5"/>
  <c r="Z87" i="5"/>
  <c r="Z88" i="5"/>
  <c r="Z89" i="5"/>
  <c r="Z90" i="5"/>
  <c r="Z91" i="5"/>
  <c r="Z92" i="5"/>
  <c r="Z93" i="5"/>
  <c r="Z94" i="5"/>
  <c r="Z95" i="5"/>
  <c r="Z96" i="5"/>
  <c r="Z98" i="5"/>
  <c r="Z99" i="5"/>
  <c r="Z100" i="5"/>
  <c r="Z101" i="5"/>
  <c r="Z102" i="5"/>
  <c r="Z103" i="5"/>
  <c r="Z104" i="5"/>
  <c r="Z105" i="5"/>
  <c r="Z106" i="5"/>
  <c r="Z107" i="5"/>
  <c r="Z109" i="5"/>
  <c r="Z110" i="5"/>
  <c r="Z111" i="5"/>
  <c r="Z112" i="5"/>
  <c r="Z113" i="5"/>
  <c r="Z114" i="5"/>
  <c r="Z115" i="5"/>
  <c r="Z116" i="5"/>
  <c r="Z117" i="5"/>
  <c r="Z118" i="5"/>
  <c r="Z119" i="5"/>
  <c r="Z120" i="5"/>
  <c r="Z121" i="5"/>
  <c r="Z122" i="5"/>
  <c r="Z123" i="5"/>
  <c r="Z124" i="5"/>
  <c r="Z126" i="5"/>
  <c r="Z127" i="5"/>
  <c r="Z128" i="5"/>
  <c r="Z129" i="5"/>
  <c r="Z130" i="5"/>
  <c r="Z131" i="5"/>
  <c r="Z132" i="5"/>
  <c r="Z133" i="5"/>
  <c r="Z134" i="5"/>
  <c r="Z135" i="5"/>
  <c r="Z137" i="5"/>
  <c r="Z138" i="5"/>
  <c r="Z140" i="5"/>
  <c r="Z141" i="5"/>
  <c r="Z142" i="5"/>
  <c r="Z143" i="5"/>
  <c r="Z144" i="5"/>
  <c r="Z145" i="5"/>
  <c r="Z146" i="5"/>
  <c r="Z147" i="5"/>
  <c r="Z148" i="5"/>
  <c r="Z150" i="5"/>
  <c r="Z151" i="5"/>
  <c r="Z152" i="5"/>
  <c r="Z153" i="5"/>
  <c r="Z154" i="5"/>
  <c r="Z155" i="5"/>
  <c r="Z156" i="5"/>
  <c r="Z157" i="5"/>
  <c r="Z158" i="5"/>
  <c r="Z160" i="5"/>
  <c r="Z161" i="5"/>
  <c r="Z162" i="5"/>
  <c r="Z164" i="5"/>
  <c r="Z166" i="5"/>
  <c r="Z167" i="5"/>
  <c r="Z168" i="5"/>
  <c r="Z169" i="5"/>
  <c r="Z170" i="5"/>
  <c r="Z171" i="5"/>
  <c r="Z172" i="5"/>
  <c r="Z173" i="5"/>
  <c r="Z174" i="5"/>
  <c r="Z175" i="5"/>
  <c r="Z177" i="5"/>
  <c r="Z178" i="5"/>
  <c r="Z179" i="5"/>
  <c r="Z180" i="5"/>
  <c r="Z182" i="5"/>
  <c r="Z183" i="5"/>
  <c r="Z184" i="5"/>
  <c r="Z185" i="5"/>
  <c r="Z186" i="5"/>
  <c r="Z187" i="5"/>
  <c r="Z188" i="5"/>
  <c r="Z189" i="5"/>
  <c r="Z190" i="5"/>
  <c r="Z192" i="5"/>
  <c r="Z193" i="5"/>
  <c r="Z194" i="5"/>
  <c r="Z195" i="5"/>
  <c r="Z196" i="5"/>
  <c r="Z197" i="5"/>
  <c r="Z199" i="5"/>
  <c r="Z200" i="5"/>
  <c r="Z202" i="5"/>
  <c r="Z203" i="5"/>
  <c r="Z204" i="5"/>
  <c r="Z205" i="5"/>
  <c r="Z206" i="5"/>
  <c r="Z208" i="5"/>
  <c r="Z209" i="5"/>
  <c r="Z210" i="5"/>
  <c r="Z213" i="5"/>
  <c r="Z214" i="5"/>
  <c r="Z215" i="5"/>
  <c r="Z216" i="5"/>
  <c r="Z217" i="5"/>
  <c r="Z219" i="5"/>
  <c r="Z220" i="5"/>
  <c r="Z221" i="5"/>
  <c r="Z222" i="5"/>
  <c r="Z223" i="5"/>
  <c r="Z224" i="5"/>
  <c r="Z226" i="5"/>
  <c r="Z227" i="5"/>
  <c r="Z229" i="5"/>
  <c r="Z230" i="5"/>
  <c r="Z231" i="5"/>
  <c r="Z232" i="5"/>
  <c r="Z234" i="5"/>
  <c r="Z235" i="5"/>
  <c r="Z236" i="5"/>
  <c r="Z237" i="5"/>
  <c r="Z238" i="5"/>
  <c r="Z240" i="5"/>
  <c r="Z242" i="5"/>
  <c r="Z243" i="5"/>
  <c r="Z244" i="5"/>
  <c r="Z245" i="5"/>
  <c r="Z246" i="5"/>
  <c r="Z247" i="5"/>
  <c r="Z248" i="5"/>
  <c r="Z249" i="5"/>
  <c r="Z251" i="5"/>
  <c r="Z252" i="5"/>
  <c r="Z253" i="5"/>
  <c r="Z254" i="5"/>
  <c r="Z255" i="5"/>
  <c r="Z256" i="5"/>
  <c r="Z258" i="5"/>
  <c r="Z259" i="5"/>
  <c r="Z260" i="5"/>
  <c r="Z261" i="5"/>
  <c r="Z262" i="5"/>
  <c r="Z264" i="5"/>
  <c r="Z265" i="5"/>
  <c r="Z267" i="5"/>
  <c r="Z269" i="5"/>
  <c r="Z270" i="5"/>
  <c r="Z273" i="5"/>
  <c r="Z274" i="5"/>
  <c r="Z276" i="5"/>
  <c r="Z277" i="5"/>
  <c r="Z278" i="5"/>
  <c r="Z280" i="5"/>
  <c r="Z281" i="5"/>
  <c r="Z283" i="5"/>
  <c r="Z285" i="5"/>
  <c r="Z286" i="5"/>
  <c r="Z287" i="5"/>
  <c r="Z288" i="5"/>
  <c r="Z289" i="5"/>
  <c r="Z290" i="5"/>
  <c r="Z291" i="5"/>
  <c r="Z292" i="5"/>
  <c r="Z293" i="5"/>
  <c r="Z295" i="5"/>
  <c r="Z296" i="5"/>
  <c r="Z298" i="5"/>
  <c r="Z299" i="5"/>
  <c r="Z300" i="5"/>
  <c r="Z302" i="5"/>
  <c r="Z303" i="5"/>
  <c r="Z305" i="5"/>
  <c r="Z307" i="5"/>
  <c r="Z308" i="5"/>
  <c r="Z309" i="5"/>
  <c r="Z310" i="5"/>
  <c r="Z311" i="5"/>
  <c r="Z314" i="5"/>
  <c r="Z316" i="5"/>
  <c r="Z317" i="5"/>
  <c r="Z318" i="5"/>
  <c r="Z319" i="5"/>
  <c r="Z320" i="5"/>
  <c r="Z321" i="5"/>
  <c r="Z322" i="5"/>
  <c r="Z324" i="5"/>
  <c r="Z325" i="5"/>
  <c r="Z326" i="5"/>
  <c r="Z327" i="5"/>
  <c r="Z328" i="5"/>
  <c r="Z329" i="5"/>
  <c r="Z330" i="5"/>
  <c r="Z331" i="5"/>
  <c r="Z334" i="5"/>
  <c r="Z335" i="5"/>
  <c r="Z336" i="5"/>
  <c r="Z337" i="5"/>
  <c r="Z338" i="5"/>
  <c r="Z339" i="5"/>
  <c r="Z340" i="5"/>
  <c r="Z341" i="5"/>
  <c r="Z342" i="5"/>
  <c r="Z343" i="5"/>
  <c r="Z344" i="5"/>
  <c r="Z346" i="5"/>
  <c r="Z347" i="5"/>
  <c r="Z348" i="5"/>
  <c r="Z349" i="5"/>
  <c r="Z350" i="5"/>
  <c r="Z351" i="5"/>
  <c r="Z352" i="5"/>
  <c r="Z353" i="5"/>
  <c r="Z354" i="5"/>
  <c r="Z355" i="5"/>
  <c r="Z357" i="5"/>
  <c r="Z358" i="5"/>
  <c r="Z359" i="5"/>
  <c r="Z360" i="5"/>
  <c r="Z361" i="5"/>
  <c r="Z363" i="5"/>
  <c r="Z364" i="5"/>
  <c r="Z365" i="5"/>
  <c r="Z367" i="5"/>
  <c r="Z368" i="5"/>
  <c r="Z369" i="5"/>
  <c r="Z370" i="5"/>
  <c r="Z371" i="5"/>
  <c r="Z372" i="5"/>
  <c r="Z373" i="5"/>
  <c r="Z375" i="5"/>
  <c r="Z376" i="5"/>
  <c r="Z378" i="5"/>
  <c r="Z380" i="5"/>
  <c r="Z381" i="5"/>
  <c r="Z382" i="5"/>
  <c r="Z383" i="5"/>
  <c r="Z384" i="5"/>
  <c r="Z385" i="5"/>
  <c r="Z386" i="5"/>
  <c r="Z388" i="5"/>
  <c r="Z389" i="5"/>
  <c r="Z390" i="5"/>
  <c r="Z392" i="5"/>
  <c r="Z395" i="5"/>
  <c r="Z396" i="5"/>
  <c r="Z397" i="5"/>
  <c r="Z398" i="5"/>
  <c r="Z400" i="5"/>
  <c r="Z401" i="5"/>
  <c r="Z403" i="5"/>
  <c r="Z404" i="5"/>
  <c r="Z406" i="5"/>
  <c r="Z408" i="5"/>
  <c r="Z410" i="5"/>
  <c r="Z412" i="5"/>
  <c r="Z414" i="5"/>
  <c r="Z415" i="5"/>
  <c r="Z418" i="5"/>
  <c r="Z419" i="5"/>
  <c r="Z420" i="5"/>
  <c r="Z421" i="5"/>
  <c r="Z422" i="5"/>
  <c r="Z423" i="5"/>
  <c r="Z424" i="5"/>
  <c r="Z426" i="5"/>
  <c r="Z427" i="5"/>
  <c r="Z429" i="5"/>
  <c r="Z430" i="5"/>
  <c r="Z431" i="5"/>
  <c r="Z432" i="5"/>
  <c r="Z433" i="5"/>
  <c r="Z434" i="5"/>
  <c r="Z435" i="5"/>
  <c r="Z436" i="5"/>
  <c r="Z437" i="5"/>
  <c r="Z439" i="5"/>
  <c r="Z440" i="5"/>
  <c r="Z441" i="5"/>
  <c r="Z444" i="5"/>
  <c r="Z445" i="5"/>
  <c r="Z446" i="5"/>
  <c r="Z447" i="5"/>
  <c r="Z448" i="5"/>
  <c r="Z449" i="5"/>
  <c r="Z450" i="5"/>
  <c r="Z452" i="5"/>
  <c r="Z453" i="5"/>
  <c r="Z454" i="5"/>
  <c r="Z455" i="5"/>
  <c r="Z457" i="5"/>
  <c r="Z458" i="5"/>
  <c r="Z459" i="5"/>
  <c r="Z460" i="5"/>
  <c r="Z462" i="5"/>
  <c r="Z463" i="5"/>
  <c r="Z465" i="5"/>
  <c r="Z466" i="5"/>
  <c r="Z467" i="5"/>
  <c r="Z468" i="5"/>
  <c r="Z469" i="5"/>
  <c r="Z470" i="5"/>
  <c r="Z471" i="5"/>
  <c r="Z473" i="5"/>
  <c r="Z474" i="5"/>
  <c r="Z475" i="5"/>
  <c r="Z476" i="5"/>
  <c r="Z477" i="5"/>
  <c r="Z478" i="5"/>
  <c r="Z480" i="5"/>
  <c r="Z482" i="5"/>
  <c r="Z484" i="5"/>
  <c r="Z485" i="5"/>
  <c r="Z486" i="5"/>
  <c r="Z487" i="5"/>
  <c r="Z488" i="5"/>
  <c r="Z490" i="5"/>
  <c r="Z491" i="5"/>
  <c r="Z493" i="5"/>
  <c r="Z495" i="5"/>
  <c r="Z496" i="5"/>
  <c r="Z499" i="5"/>
  <c r="Z500" i="5"/>
  <c r="Z502" i="5"/>
  <c r="Z504" i="5"/>
  <c r="Z505" i="5"/>
  <c r="Z506" i="5"/>
  <c r="Z507" i="5"/>
  <c r="Z509" i="5"/>
  <c r="Z512" i="5"/>
  <c r="Z513" i="5"/>
  <c r="Z515" i="5"/>
  <c r="Z516" i="5"/>
  <c r="Z519" i="5"/>
  <c r="Z520" i="5"/>
  <c r="Z521" i="5"/>
  <c r="Z522" i="5"/>
  <c r="Z523" i="5"/>
  <c r="Z524" i="5"/>
  <c r="Z526" i="5"/>
  <c r="Z527" i="5"/>
  <c r="Z528" i="5"/>
  <c r="Z529" i="5"/>
  <c r="Z530" i="5"/>
  <c r="Z531" i="5"/>
  <c r="Z532" i="5"/>
  <c r="Z533" i="5"/>
  <c r="Z534" i="5"/>
  <c r="Z537" i="5"/>
  <c r="Z538" i="5"/>
  <c r="Z539" i="5"/>
  <c r="Z540" i="5"/>
  <c r="Z541" i="5"/>
  <c r="Z542" i="5"/>
  <c r="Z544" i="5"/>
  <c r="Z545" i="5"/>
  <c r="Z546" i="5"/>
  <c r="Z547" i="5"/>
  <c r="Z549" i="5"/>
  <c r="Z550" i="5"/>
  <c r="Z551" i="5"/>
  <c r="Z552" i="5"/>
  <c r="Z553" i="5"/>
  <c r="Z555" i="5"/>
  <c r="Z556" i="5"/>
  <c r="Z558" i="5"/>
  <c r="Z559" i="5"/>
  <c r="Z561" i="5"/>
  <c r="Z562" i="5"/>
  <c r="Z564" i="5"/>
  <c r="Z566" i="5"/>
  <c r="Z568" i="5"/>
  <c r="Z569" i="5"/>
  <c r="Z571" i="5"/>
  <c r="Z572" i="5"/>
  <c r="Z573" i="5"/>
  <c r="Z574" i="5"/>
  <c r="Z576" i="5"/>
  <c r="Z577" i="5"/>
  <c r="Z579" i="5"/>
  <c r="Z581" i="5"/>
  <c r="Z582" i="5"/>
  <c r="Z583" i="5"/>
  <c r="Z584" i="5"/>
  <c r="Z585" i="5"/>
  <c r="Z587" i="5"/>
  <c r="Z589" i="5"/>
  <c r="Z591" i="5"/>
  <c r="Z593" i="5"/>
  <c r="Z594" i="5"/>
  <c r="Z596" i="5"/>
  <c r="Z597" i="5"/>
  <c r="Z598" i="5"/>
  <c r="Z599" i="5"/>
  <c r="Z601" i="5"/>
  <c r="Z603" i="5"/>
  <c r="Z604" i="5"/>
  <c r="Z606" i="5"/>
  <c r="Z608" i="5"/>
  <c r="Z610" i="5"/>
  <c r="Z611" i="5"/>
  <c r="Z613" i="5"/>
  <c r="Z614" i="5"/>
  <c r="Z616" i="5"/>
  <c r="Z618" i="5"/>
  <c r="Z619" i="5"/>
  <c r="Z621" i="5"/>
  <c r="Z622" i="5"/>
  <c r="Z624" i="5"/>
  <c r="Z625" i="5"/>
  <c r="Z627" i="5"/>
  <c r="Z629" i="5"/>
  <c r="Z631" i="5"/>
  <c r="Z633" i="5"/>
  <c r="Z634" i="5"/>
  <c r="Z635" i="5"/>
  <c r="Z637" i="5"/>
  <c r="Z639" i="5"/>
  <c r="Z641" i="5"/>
  <c r="Z642" i="5"/>
  <c r="Z643" i="5"/>
  <c r="Z645" i="5"/>
  <c r="Z646" i="5"/>
  <c r="Z647" i="5"/>
  <c r="Z648" i="5"/>
  <c r="Z650" i="5"/>
  <c r="Z651" i="5"/>
  <c r="Z652" i="5"/>
  <c r="Z653" i="5"/>
  <c r="Z655" i="5"/>
  <c r="Z656" i="5"/>
  <c r="Z658" i="5"/>
  <c r="Z660" i="5"/>
  <c r="Z661" i="5"/>
  <c r="Z663" i="5"/>
  <c r="Z664" i="5"/>
  <c r="Z666" i="5"/>
  <c r="Z667" i="5"/>
  <c r="Z668" i="5"/>
  <c r="Z669" i="5"/>
  <c r="Z670" i="5"/>
  <c r="Z673" i="5"/>
  <c r="Z674" i="5"/>
  <c r="Z675" i="5"/>
  <c r="Z676" i="5"/>
  <c r="Z677" i="5"/>
  <c r="Z678" i="5"/>
  <c r="Z679" i="5"/>
  <c r="Z680" i="5"/>
  <c r="Z681" i="5"/>
  <c r="Z682" i="5"/>
  <c r="Z683" i="5"/>
  <c r="Z684" i="5"/>
  <c r="Z685" i="5"/>
  <c r="Z686" i="5"/>
  <c r="Z687" i="5"/>
  <c r="Z688" i="5"/>
  <c r="Z689" i="5"/>
  <c r="Z690" i="5"/>
  <c r="Z691" i="5"/>
  <c r="Z692" i="5"/>
  <c r="Z693" i="5"/>
  <c r="Z694" i="5"/>
  <c r="Z695" i="5"/>
  <c r="Z696" i="5"/>
  <c r="Z697" i="5"/>
  <c r="Z698" i="5"/>
  <c r="Z699" i="5"/>
  <c r="Z700" i="5"/>
  <c r="Z701" i="5"/>
  <c r="Z702" i="5"/>
  <c r="Z703" i="5"/>
  <c r="Z704" i="5"/>
  <c r="Z705" i="5"/>
  <c r="Z706" i="5"/>
  <c r="Z707" i="5"/>
  <c r="Z709" i="5"/>
  <c r="Z710" i="5"/>
  <c r="Z711" i="5"/>
  <c r="Z712" i="5"/>
  <c r="Z713" i="5"/>
  <c r="Z714" i="5"/>
  <c r="Z715" i="5"/>
  <c r="Z716" i="5"/>
  <c r="Z717" i="5"/>
  <c r="Z718" i="5"/>
  <c r="Z719" i="5"/>
  <c r="Z720" i="5"/>
  <c r="Z721" i="5"/>
  <c r="Z722" i="5"/>
  <c r="Z723" i="5"/>
  <c r="Z724" i="5"/>
  <c r="Z725" i="5"/>
  <c r="Z726" i="5"/>
  <c r="Z727" i="5"/>
  <c r="Z728" i="5"/>
  <c r="Z729" i="5"/>
  <c r="Z730" i="5"/>
  <c r="Z731" i="5"/>
  <c r="Z732" i="5"/>
  <c r="Z733" i="5"/>
  <c r="Z734" i="5"/>
  <c r="Z735" i="5"/>
  <c r="Z736" i="5"/>
  <c r="Z737" i="5"/>
  <c r="Z738" i="5"/>
  <c r="Z739" i="5"/>
  <c r="Z740" i="5"/>
  <c r="Z741" i="5"/>
  <c r="Z742" i="5"/>
  <c r="Z743" i="5"/>
  <c r="Z744" i="5"/>
  <c r="Z745" i="5"/>
  <c r="Z746" i="5"/>
  <c r="Z747" i="5"/>
  <c r="Z748" i="5"/>
  <c r="Z749" i="5"/>
  <c r="Z750" i="5"/>
  <c r="Z751" i="5"/>
  <c r="Z752" i="5"/>
  <c r="Z753" i="5"/>
  <c r="Z754" i="5"/>
  <c r="Z755" i="5"/>
  <c r="Z756" i="5"/>
  <c r="Z757" i="5"/>
  <c r="Z758" i="5"/>
  <c r="Z759" i="5"/>
  <c r="Z760" i="5"/>
  <c r="Z761" i="5"/>
  <c r="Z762" i="5"/>
  <c r="Z763" i="5"/>
  <c r="Z764" i="5"/>
  <c r="Z765" i="5"/>
  <c r="Z766" i="5"/>
  <c r="Z767" i="5"/>
  <c r="Z768" i="5"/>
  <c r="Z769" i="5"/>
  <c r="Z770" i="5"/>
  <c r="Z771" i="5"/>
  <c r="Z772" i="5"/>
  <c r="Z773" i="5"/>
  <c r="Z774" i="5"/>
  <c r="Z775" i="5"/>
  <c r="Z776" i="5"/>
  <c r="Z777" i="5"/>
  <c r="Z778" i="5"/>
  <c r="Z779" i="5"/>
  <c r="Z780" i="5"/>
  <c r="Z781" i="5"/>
  <c r="Z782" i="5"/>
  <c r="Z783" i="5"/>
  <c r="Z784" i="5"/>
  <c r="Z785" i="5"/>
  <c r="Z786" i="5"/>
  <c r="Z787" i="5"/>
  <c r="Z788" i="5"/>
  <c r="Z789" i="5"/>
  <c r="Z790" i="5"/>
  <c r="Z791" i="5"/>
  <c r="Z792" i="5"/>
  <c r="Z793" i="5"/>
  <c r="Z794" i="5"/>
  <c r="Z795" i="5"/>
  <c r="Z796" i="5"/>
  <c r="Z797" i="5"/>
  <c r="Z798" i="5"/>
  <c r="Z799" i="5"/>
  <c r="Z800" i="5"/>
  <c r="Z801" i="5"/>
  <c r="Z802" i="5"/>
  <c r="Z803" i="5"/>
  <c r="Z804" i="5"/>
  <c r="Z805" i="5"/>
  <c r="Z806" i="5"/>
  <c r="Z807" i="5"/>
  <c r="Z808" i="5"/>
  <c r="Z809" i="5"/>
  <c r="Z810" i="5"/>
  <c r="Z811" i="5"/>
  <c r="Z812" i="5"/>
  <c r="Z813" i="5"/>
  <c r="Z814" i="5"/>
  <c r="Z815" i="5"/>
  <c r="Z816" i="5"/>
  <c r="Z817" i="5"/>
  <c r="Z818" i="5"/>
  <c r="Z819" i="5"/>
  <c r="Z820" i="5"/>
  <c r="Z821" i="5"/>
  <c r="Z822" i="5"/>
  <c r="Z823" i="5"/>
  <c r="Z824" i="5"/>
  <c r="Z825" i="5"/>
  <c r="Z826" i="5"/>
  <c r="Z827" i="5"/>
  <c r="Z828" i="5"/>
  <c r="Z829" i="5"/>
  <c r="Z830" i="5"/>
  <c r="Z831" i="5"/>
  <c r="Z832" i="5"/>
  <c r="Z833" i="5"/>
  <c r="Z834" i="5"/>
  <c r="Z835" i="5"/>
  <c r="Z836" i="5"/>
  <c r="Z837" i="5"/>
  <c r="Z838" i="5"/>
  <c r="Z839" i="5"/>
  <c r="Z840" i="5"/>
  <c r="Z841" i="5"/>
  <c r="Z842" i="5"/>
  <c r="Z843" i="5"/>
  <c r="Z844" i="5"/>
  <c r="Z845" i="5"/>
  <c r="Z846" i="5"/>
  <c r="Z847" i="5"/>
  <c r="Z848" i="5"/>
  <c r="Z849" i="5"/>
  <c r="Z850" i="5"/>
  <c r="Z851" i="5"/>
  <c r="Z852" i="5"/>
  <c r="Z853" i="5"/>
  <c r="Z854" i="5"/>
  <c r="Z855" i="5"/>
  <c r="Z856" i="5"/>
  <c r="Z857" i="5"/>
  <c r="Z858" i="5"/>
  <c r="Z859" i="5"/>
  <c r="Z860" i="5"/>
  <c r="Z861" i="5"/>
  <c r="Z862" i="5"/>
  <c r="Z863" i="5"/>
  <c r="Z864" i="5"/>
  <c r="Z865" i="5"/>
  <c r="Z866" i="5"/>
  <c r="Z867" i="5"/>
  <c r="Z868" i="5"/>
  <c r="Z869" i="5"/>
  <c r="Z870" i="5"/>
  <c r="Z871" i="5"/>
  <c r="Z872" i="5"/>
  <c r="Z873" i="5"/>
  <c r="Z874" i="5"/>
  <c r="Z875" i="5"/>
  <c r="Z876" i="5"/>
  <c r="Z877" i="5"/>
  <c r="Z878" i="5"/>
  <c r="Z879" i="5"/>
  <c r="Z880" i="5"/>
  <c r="Z881" i="5"/>
  <c r="Z882" i="5"/>
  <c r="Z883" i="5"/>
  <c r="Z884" i="5"/>
  <c r="Z885" i="5"/>
  <c r="Z886" i="5"/>
  <c r="Z887" i="5"/>
  <c r="Z888" i="5"/>
  <c r="Z889" i="5"/>
  <c r="Z890" i="5"/>
  <c r="Z891" i="5"/>
  <c r="Z892" i="5"/>
  <c r="Z893" i="5"/>
  <c r="Z894" i="5"/>
  <c r="Z895" i="5"/>
  <c r="Z896" i="5"/>
  <c r="Z897" i="5"/>
  <c r="Z898" i="5"/>
  <c r="Z899" i="5"/>
  <c r="Z900" i="5"/>
  <c r="Z901" i="5"/>
  <c r="Z902" i="5"/>
  <c r="Z903" i="5"/>
  <c r="Z904" i="5"/>
  <c r="Z905" i="5"/>
  <c r="Z906" i="5"/>
  <c r="Z907" i="5"/>
  <c r="Z908" i="5"/>
  <c r="Z909" i="5"/>
  <c r="Z910" i="5"/>
  <c r="Z911" i="5"/>
  <c r="Z912" i="5"/>
  <c r="Z913" i="5"/>
  <c r="Z914" i="5"/>
  <c r="Z915" i="5"/>
  <c r="Z916" i="5"/>
  <c r="Z917" i="5"/>
  <c r="Z918" i="5"/>
  <c r="Z920" i="5"/>
  <c r="Z921" i="5"/>
  <c r="Z922" i="5"/>
  <c r="Z923" i="5"/>
  <c r="Z924" i="5"/>
  <c r="Z925" i="5"/>
  <c r="Z926" i="5"/>
  <c r="Z927" i="5"/>
  <c r="Z928" i="5"/>
  <c r="Z929" i="5"/>
  <c r="Z930" i="5"/>
  <c r="Z931" i="5"/>
  <c r="Z932" i="5"/>
  <c r="Z933" i="5"/>
  <c r="Z934" i="5"/>
  <c r="Z935" i="5"/>
  <c r="Z936" i="5"/>
  <c r="Z937" i="5"/>
  <c r="Z938" i="5"/>
  <c r="Z939" i="5"/>
  <c r="Z940" i="5"/>
  <c r="Z941" i="5"/>
  <c r="Z942" i="5"/>
  <c r="Z943" i="5"/>
  <c r="Z944" i="5"/>
  <c r="Z945" i="5"/>
  <c r="Z946" i="5"/>
  <c r="Z948" i="5"/>
  <c r="Z949" i="5"/>
  <c r="Z950" i="5"/>
  <c r="Z951" i="5"/>
  <c r="Z952" i="5"/>
  <c r="Z953" i="5"/>
  <c r="Z954" i="5"/>
  <c r="Z955" i="5"/>
  <c r="Z956" i="5"/>
  <c r="Z957" i="5"/>
  <c r="Z958" i="5"/>
  <c r="Z959" i="5"/>
  <c r="Z960" i="5"/>
  <c r="Z961" i="5"/>
  <c r="Z962" i="5"/>
  <c r="Z963" i="5"/>
  <c r="Z964" i="5"/>
  <c r="Z965" i="5"/>
  <c r="Z966" i="5"/>
  <c r="Y13" i="5"/>
  <c r="Y14" i="5"/>
  <c r="Y15" i="5"/>
  <c r="Y16" i="5"/>
  <c r="Y17" i="5"/>
  <c r="Y18" i="5"/>
  <c r="Y19" i="5"/>
  <c r="Y20" i="5"/>
  <c r="Y21" i="5"/>
  <c r="Y23" i="5"/>
  <c r="Y24" i="5"/>
  <c r="Y26" i="5"/>
  <c r="Y27" i="5"/>
  <c r="Y28" i="5"/>
  <c r="Y29" i="5"/>
  <c r="Y30" i="5"/>
  <c r="Y31" i="5"/>
  <c r="Y32" i="5"/>
  <c r="Y34" i="5"/>
  <c r="Y35" i="5"/>
  <c r="Y36" i="5"/>
  <c r="Y37" i="5"/>
  <c r="Y38" i="5"/>
  <c r="Y39" i="5"/>
  <c r="Y41" i="5"/>
  <c r="Y42" i="5"/>
  <c r="Y43" i="5"/>
  <c r="Y44" i="5"/>
  <c r="Y45" i="5"/>
  <c r="Y46" i="5"/>
  <c r="Y47" i="5"/>
  <c r="Y49" i="5"/>
  <c r="Y50" i="5"/>
  <c r="Y51" i="5"/>
  <c r="Y53" i="5"/>
  <c r="Y54" i="5"/>
  <c r="Y55" i="5"/>
  <c r="Y57" i="5"/>
  <c r="Y58" i="5"/>
  <c r="Y59" i="5"/>
  <c r="Y60" i="5"/>
  <c r="Y62" i="5"/>
  <c r="Y63" i="5"/>
  <c r="Y64" i="5"/>
  <c r="Y65" i="5"/>
  <c r="Y67" i="5"/>
  <c r="Y68" i="5"/>
  <c r="Y69" i="5"/>
  <c r="Y70" i="5"/>
  <c r="Y71" i="5"/>
  <c r="Y72" i="5"/>
  <c r="Y74" i="5"/>
  <c r="Y75" i="5"/>
  <c r="Y76" i="5"/>
  <c r="Y77" i="5"/>
  <c r="Y78" i="5"/>
  <c r="Y79" i="5"/>
  <c r="Y81" i="5"/>
  <c r="Y82" i="5"/>
  <c r="Y83" i="5"/>
  <c r="Y86" i="5"/>
  <c r="Y87" i="5"/>
  <c r="Y88" i="5"/>
  <c r="Y89" i="5"/>
  <c r="Y90" i="5"/>
  <c r="Y91" i="5"/>
  <c r="Y92" i="5"/>
  <c r="Y93" i="5"/>
  <c r="Y94" i="5"/>
  <c r="Y95" i="5"/>
  <c r="Y96" i="5"/>
  <c r="Y98" i="5"/>
  <c r="Y99" i="5"/>
  <c r="Y100" i="5"/>
  <c r="Y101" i="5"/>
  <c r="Y102" i="5"/>
  <c r="Y103" i="5"/>
  <c r="Y104" i="5"/>
  <c r="Y105" i="5"/>
  <c r="Y106" i="5"/>
  <c r="Y107" i="5"/>
  <c r="Y109" i="5"/>
  <c r="Y110" i="5"/>
  <c r="Y111" i="5"/>
  <c r="Y112" i="5"/>
  <c r="Y113" i="5"/>
  <c r="Y114" i="5"/>
  <c r="Y115" i="5"/>
  <c r="Y116" i="5"/>
  <c r="Y117" i="5"/>
  <c r="Y118" i="5"/>
  <c r="Y119" i="5"/>
  <c r="Y120" i="5"/>
  <c r="Y121" i="5"/>
  <c r="Y122" i="5"/>
  <c r="Y123" i="5"/>
  <c r="Y124" i="5"/>
  <c r="Y126" i="5"/>
  <c r="Y127" i="5"/>
  <c r="Y128" i="5"/>
  <c r="Y129" i="5"/>
  <c r="Y130" i="5"/>
  <c r="Y131" i="5"/>
  <c r="Y132" i="5"/>
  <c r="Y133" i="5"/>
  <c r="Y134" i="5"/>
  <c r="Y135" i="5"/>
  <c r="Y137" i="5"/>
  <c r="Y138" i="5"/>
  <c r="Y140" i="5"/>
  <c r="Y141" i="5"/>
  <c r="Y142" i="5"/>
  <c r="Y143" i="5"/>
  <c r="Y144" i="5"/>
  <c r="Y145" i="5"/>
  <c r="Y146" i="5"/>
  <c r="Y147" i="5"/>
  <c r="Y148" i="5"/>
  <c r="Y150" i="5"/>
  <c r="Y151" i="5"/>
  <c r="Y152" i="5"/>
  <c r="Y153" i="5"/>
  <c r="Y154" i="5"/>
  <c r="Y155" i="5"/>
  <c r="Y156" i="5"/>
  <c r="Y157" i="5"/>
  <c r="Y158" i="5"/>
  <c r="Y160" i="5"/>
  <c r="Y161" i="5"/>
  <c r="Y162" i="5"/>
  <c r="Y164" i="5"/>
  <c r="Y166" i="5"/>
  <c r="Y167" i="5"/>
  <c r="Y168" i="5"/>
  <c r="Y169" i="5"/>
  <c r="Y170" i="5"/>
  <c r="Y171" i="5"/>
  <c r="Y172" i="5"/>
  <c r="Y173" i="5"/>
  <c r="Y174" i="5"/>
  <c r="Y175" i="5"/>
  <c r="Y177" i="5"/>
  <c r="Y178" i="5"/>
  <c r="Y179" i="5"/>
  <c r="Y180" i="5"/>
  <c r="Y182" i="5"/>
  <c r="Y183" i="5"/>
  <c r="Y184" i="5"/>
  <c r="Y185" i="5"/>
  <c r="Y186" i="5"/>
  <c r="Y187" i="5"/>
  <c r="Y188" i="5"/>
  <c r="Y189" i="5"/>
  <c r="Y190" i="5"/>
  <c r="Y192" i="5"/>
  <c r="Y193" i="5"/>
  <c r="Y194" i="5"/>
  <c r="Y195" i="5"/>
  <c r="Y196" i="5"/>
  <c r="Y197" i="5"/>
  <c r="Y199" i="5"/>
  <c r="Y200" i="5"/>
  <c r="Y202" i="5"/>
  <c r="Y203" i="5"/>
  <c r="Y204" i="5"/>
  <c r="Y205" i="5"/>
  <c r="Y206" i="5"/>
  <c r="Y208" i="5"/>
  <c r="Y209" i="5"/>
  <c r="Y210" i="5"/>
  <c r="Y213" i="5"/>
  <c r="Y214" i="5"/>
  <c r="Y215" i="5"/>
  <c r="Y216" i="5"/>
  <c r="Y217" i="5"/>
  <c r="Y219" i="5"/>
  <c r="Y220" i="5"/>
  <c r="Y221" i="5"/>
  <c r="Y222" i="5"/>
  <c r="Y223" i="5"/>
  <c r="Y224" i="5"/>
  <c r="Y226" i="5"/>
  <c r="Y227" i="5"/>
  <c r="Y229" i="5"/>
  <c r="Y230" i="5"/>
  <c r="Y231" i="5"/>
  <c r="Y232" i="5"/>
  <c r="Y234" i="5"/>
  <c r="Y235" i="5"/>
  <c r="Y236" i="5"/>
  <c r="Y237" i="5"/>
  <c r="Y238" i="5"/>
  <c r="Y240" i="5"/>
  <c r="Y242" i="5"/>
  <c r="Y243" i="5"/>
  <c r="Y244" i="5"/>
  <c r="Y245" i="5"/>
  <c r="Y246" i="5"/>
  <c r="Y247" i="5"/>
  <c r="Y248" i="5"/>
  <c r="Y249" i="5"/>
  <c r="Y251" i="5"/>
  <c r="Y252" i="5"/>
  <c r="Y253" i="5"/>
  <c r="Y254" i="5"/>
  <c r="Y255" i="5"/>
  <c r="Y256" i="5"/>
  <c r="Y258" i="5"/>
  <c r="Y259" i="5"/>
  <c r="Y260" i="5"/>
  <c r="Y261" i="5"/>
  <c r="Y262" i="5"/>
  <c r="Y264" i="5"/>
  <c r="Y265" i="5"/>
  <c r="Y267" i="5"/>
  <c r="Y269" i="5"/>
  <c r="Y270" i="5"/>
  <c r="Y273" i="5"/>
  <c r="Y274" i="5"/>
  <c r="Y276" i="5"/>
  <c r="Y277" i="5"/>
  <c r="Y278" i="5"/>
  <c r="Y280" i="5"/>
  <c r="Y281" i="5"/>
  <c r="Y283" i="5"/>
  <c r="Y285" i="5"/>
  <c r="Y286" i="5"/>
  <c r="Y287" i="5"/>
  <c r="Y288" i="5"/>
  <c r="Y289" i="5"/>
  <c r="Y290" i="5"/>
  <c r="Y291" i="5"/>
  <c r="Y292" i="5"/>
  <c r="Y293" i="5"/>
  <c r="Y295" i="5"/>
  <c r="Y296" i="5"/>
  <c r="Y298" i="5"/>
  <c r="Y299" i="5"/>
  <c r="Y300" i="5"/>
  <c r="Y302" i="5"/>
  <c r="Y303" i="5"/>
  <c r="Y305" i="5"/>
  <c r="Y307" i="5"/>
  <c r="Y308" i="5"/>
  <c r="Y309" i="5"/>
  <c r="Y310" i="5"/>
  <c r="Y311" i="5"/>
  <c r="Y314" i="5"/>
  <c r="Y316" i="5"/>
  <c r="Y317" i="5"/>
  <c r="Y318" i="5"/>
  <c r="Y319" i="5"/>
  <c r="Y320" i="5"/>
  <c r="Y321" i="5"/>
  <c r="Y322" i="5"/>
  <c r="Y324" i="5"/>
  <c r="Y325" i="5"/>
  <c r="Y326" i="5"/>
  <c r="Y327" i="5"/>
  <c r="Y328" i="5"/>
  <c r="Y329" i="5"/>
  <c r="Y330" i="5"/>
  <c r="Y331" i="5"/>
  <c r="Y334" i="5"/>
  <c r="Y335" i="5"/>
  <c r="Y336" i="5"/>
  <c r="Y337" i="5"/>
  <c r="Y338" i="5"/>
  <c r="Y339" i="5"/>
  <c r="Y340" i="5"/>
  <c r="Y341" i="5"/>
  <c r="Y342" i="5"/>
  <c r="Y343" i="5"/>
  <c r="Y344" i="5"/>
  <c r="Y346" i="5"/>
  <c r="Y347" i="5"/>
  <c r="Y348" i="5"/>
  <c r="Y349" i="5"/>
  <c r="Y350" i="5"/>
  <c r="Y351" i="5"/>
  <c r="Y352" i="5"/>
  <c r="Y353" i="5"/>
  <c r="Y354" i="5"/>
  <c r="Y355" i="5"/>
  <c r="Y357" i="5"/>
  <c r="Y358" i="5"/>
  <c r="Y359" i="5"/>
  <c r="Y360" i="5"/>
  <c r="Y361" i="5"/>
  <c r="Y363" i="5"/>
  <c r="Y364" i="5"/>
  <c r="Y365" i="5"/>
  <c r="Y367" i="5"/>
  <c r="Y368" i="5"/>
  <c r="Y369" i="5"/>
  <c r="Y370" i="5"/>
  <c r="Y371" i="5"/>
  <c r="Y372" i="5"/>
  <c r="Y373" i="5"/>
  <c r="Y375" i="5"/>
  <c r="Y376" i="5"/>
  <c r="Y378" i="5"/>
  <c r="Y380" i="5"/>
  <c r="Y381" i="5"/>
  <c r="Y382" i="5"/>
  <c r="Y383" i="5"/>
  <c r="Y384" i="5"/>
  <c r="Y385" i="5"/>
  <c r="Y386" i="5"/>
  <c r="Y388" i="5"/>
  <c r="Y389" i="5"/>
  <c r="Y390" i="5"/>
  <c r="Y392" i="5"/>
  <c r="Y395" i="5"/>
  <c r="Y396" i="5"/>
  <c r="Y397" i="5"/>
  <c r="Y398" i="5"/>
  <c r="Y400" i="5"/>
  <c r="Y401" i="5"/>
  <c r="Y403" i="5"/>
  <c r="Y404" i="5"/>
  <c r="Y406" i="5"/>
  <c r="Y408" i="5"/>
  <c r="Y410" i="5"/>
  <c r="Y412" i="5"/>
  <c r="Y414" i="5"/>
  <c r="Y415" i="5"/>
  <c r="Y418" i="5"/>
  <c r="Y419" i="5"/>
  <c r="Y420" i="5"/>
  <c r="Y421" i="5"/>
  <c r="Y422" i="5"/>
  <c r="Y423" i="5"/>
  <c r="Y424" i="5"/>
  <c r="Y426" i="5"/>
  <c r="Y427" i="5"/>
  <c r="Y429" i="5"/>
  <c r="Y430" i="5"/>
  <c r="Y431" i="5"/>
  <c r="Y432" i="5"/>
  <c r="Y433" i="5"/>
  <c r="Y434" i="5"/>
  <c r="Y435" i="5"/>
  <c r="Y436" i="5"/>
  <c r="Y437" i="5"/>
  <c r="Y439" i="5"/>
  <c r="Y440" i="5"/>
  <c r="Y441" i="5"/>
  <c r="Y444" i="5"/>
  <c r="Y445" i="5"/>
  <c r="Y446" i="5"/>
  <c r="Y447" i="5"/>
  <c r="Y448" i="5"/>
  <c r="Y449" i="5"/>
  <c r="Y450" i="5"/>
  <c r="Y452" i="5"/>
  <c r="Y453" i="5"/>
  <c r="Y454" i="5"/>
  <c r="Y455" i="5"/>
  <c r="Y457" i="5"/>
  <c r="Y458" i="5"/>
  <c r="Y459" i="5"/>
  <c r="Y460" i="5"/>
  <c r="Y462" i="5"/>
  <c r="Y463" i="5"/>
  <c r="Y465" i="5"/>
  <c r="Y466" i="5"/>
  <c r="Y467" i="5"/>
  <c r="Y468" i="5"/>
  <c r="Y469" i="5"/>
  <c r="Y470" i="5"/>
  <c r="Y471" i="5"/>
  <c r="Y473" i="5"/>
  <c r="Y474" i="5"/>
  <c r="Y475" i="5"/>
  <c r="Y476" i="5"/>
  <c r="Y477" i="5"/>
  <c r="Y478" i="5"/>
  <c r="Y480" i="5"/>
  <c r="Y482" i="5"/>
  <c r="Y484" i="5"/>
  <c r="Y485" i="5"/>
  <c r="Y486" i="5"/>
  <c r="Y487" i="5"/>
  <c r="Y488" i="5"/>
  <c r="Y490" i="5"/>
  <c r="Y491" i="5"/>
  <c r="Y493" i="5"/>
  <c r="Y495" i="5"/>
  <c r="Y496" i="5"/>
  <c r="Y499" i="5"/>
  <c r="Y500" i="5"/>
  <c r="Y502" i="5"/>
  <c r="Y504" i="5"/>
  <c r="Y505" i="5"/>
  <c r="Y506" i="5"/>
  <c r="Y507" i="5"/>
  <c r="Y509" i="5"/>
  <c r="Y512" i="5"/>
  <c r="Y513" i="5"/>
  <c r="Y515" i="5"/>
  <c r="Y516" i="5"/>
  <c r="Y519" i="5"/>
  <c r="Y520" i="5"/>
  <c r="Y521" i="5"/>
  <c r="Y522" i="5"/>
  <c r="Y523" i="5"/>
  <c r="Y524" i="5"/>
  <c r="Y526" i="5"/>
  <c r="Y527" i="5"/>
  <c r="Y528" i="5"/>
  <c r="Y529" i="5"/>
  <c r="Y530" i="5"/>
  <c r="Y531" i="5"/>
  <c r="Y532" i="5"/>
  <c r="Y533" i="5"/>
  <c r="Y534" i="5"/>
  <c r="Y537" i="5"/>
  <c r="Y538" i="5"/>
  <c r="Y539" i="5"/>
  <c r="Y540" i="5"/>
  <c r="Y541" i="5"/>
  <c r="Y542" i="5"/>
  <c r="Y544" i="5"/>
  <c r="Y545" i="5"/>
  <c r="Y546" i="5"/>
  <c r="Y547" i="5"/>
  <c r="Y549" i="5"/>
  <c r="Y550" i="5"/>
  <c r="Y551" i="5"/>
  <c r="Y552" i="5"/>
  <c r="Y553" i="5"/>
  <c r="Y555" i="5"/>
  <c r="Y556" i="5"/>
  <c r="Y558" i="5"/>
  <c r="Y559" i="5"/>
  <c r="Y561" i="5"/>
  <c r="Y562" i="5"/>
  <c r="Y564" i="5"/>
  <c r="Y566" i="5"/>
  <c r="Y568" i="5"/>
  <c r="Y569" i="5"/>
  <c r="Y571" i="5"/>
  <c r="Y572" i="5"/>
  <c r="Y573" i="5"/>
  <c r="Y574" i="5"/>
  <c r="Y576" i="5"/>
  <c r="Y577" i="5"/>
  <c r="Y579" i="5"/>
  <c r="Y581" i="5"/>
  <c r="Y582" i="5"/>
  <c r="Y583" i="5"/>
  <c r="Y584" i="5"/>
  <c r="Y585" i="5"/>
  <c r="Y587" i="5"/>
  <c r="Y589" i="5"/>
  <c r="Y591" i="5"/>
  <c r="Y593" i="5"/>
  <c r="Y594" i="5"/>
  <c r="Y596" i="5"/>
  <c r="Y597" i="5"/>
  <c r="Y598" i="5"/>
  <c r="Y599" i="5"/>
  <c r="Y601" i="5"/>
  <c r="Y603" i="5"/>
  <c r="Y604" i="5"/>
  <c r="Y606" i="5"/>
  <c r="Y608" i="5"/>
  <c r="Y610" i="5"/>
  <c r="Y611" i="5"/>
  <c r="Y613" i="5"/>
  <c r="Y614" i="5"/>
  <c r="Y616" i="5"/>
  <c r="Y618" i="5"/>
  <c r="Y619" i="5"/>
  <c r="Y621" i="5"/>
  <c r="Y622" i="5"/>
  <c r="Y624" i="5"/>
  <c r="Y625" i="5"/>
  <c r="Y627" i="5"/>
  <c r="Y629" i="5"/>
  <c r="Y631" i="5"/>
  <c r="Y633" i="5"/>
  <c r="Y634" i="5"/>
  <c r="Y635" i="5"/>
  <c r="Y637" i="5"/>
  <c r="Y639" i="5"/>
  <c r="Y641" i="5"/>
  <c r="Y642" i="5"/>
  <c r="Y643" i="5"/>
  <c r="Y645" i="5"/>
  <c r="Y646" i="5"/>
  <c r="Y647" i="5"/>
  <c r="Y648" i="5"/>
  <c r="Y650" i="5"/>
  <c r="Y651" i="5"/>
  <c r="Y652" i="5"/>
  <c r="Y653" i="5"/>
  <c r="Y655" i="5"/>
  <c r="Y656" i="5"/>
  <c r="Y658" i="5"/>
  <c r="Y660" i="5"/>
  <c r="Y661" i="5"/>
  <c r="Y663" i="5"/>
  <c r="Y664" i="5"/>
  <c r="Y666" i="5"/>
  <c r="Y667" i="5"/>
  <c r="Y668" i="5"/>
  <c r="Y669" i="5"/>
  <c r="Y670" i="5"/>
  <c r="Y673" i="5"/>
  <c r="Y674" i="5"/>
  <c r="Y675" i="5"/>
  <c r="Y676" i="5"/>
  <c r="Y677" i="5"/>
  <c r="Y678" i="5"/>
  <c r="Y679" i="5"/>
  <c r="Y680" i="5"/>
  <c r="Y681" i="5"/>
  <c r="Y682" i="5"/>
  <c r="Y683" i="5"/>
  <c r="Y684" i="5"/>
  <c r="Y685" i="5"/>
  <c r="Y686" i="5"/>
  <c r="Y687" i="5"/>
  <c r="Y688" i="5"/>
  <c r="Y689" i="5"/>
  <c r="Y690" i="5"/>
  <c r="Y691" i="5"/>
  <c r="Y692" i="5"/>
  <c r="Y693" i="5"/>
  <c r="Y694" i="5"/>
  <c r="Y695" i="5"/>
  <c r="Y696" i="5"/>
  <c r="Y697" i="5"/>
  <c r="Y698" i="5"/>
  <c r="Y699" i="5"/>
  <c r="Y700" i="5"/>
  <c r="Y701" i="5"/>
  <c r="Y702" i="5"/>
  <c r="Y703" i="5"/>
  <c r="Y704" i="5"/>
  <c r="Y705" i="5"/>
  <c r="Y706" i="5"/>
  <c r="Y707" i="5"/>
  <c r="Y709" i="5"/>
  <c r="Y710" i="5"/>
  <c r="Y711" i="5"/>
  <c r="Y712" i="5"/>
  <c r="Y713" i="5"/>
  <c r="Y714" i="5"/>
  <c r="Y715" i="5"/>
  <c r="Y716" i="5"/>
  <c r="Y717" i="5"/>
  <c r="Y718" i="5"/>
  <c r="Y719" i="5"/>
  <c r="Y720" i="5"/>
  <c r="Y721" i="5"/>
  <c r="Y722" i="5"/>
  <c r="Y723" i="5"/>
  <c r="Y724" i="5"/>
  <c r="Y725" i="5"/>
  <c r="Y726" i="5"/>
  <c r="Y727" i="5"/>
  <c r="Y728" i="5"/>
  <c r="Y729" i="5"/>
  <c r="Y730" i="5"/>
  <c r="Y731" i="5"/>
  <c r="Y732" i="5"/>
  <c r="Y733" i="5"/>
  <c r="Y734" i="5"/>
  <c r="Y735" i="5"/>
  <c r="Y736" i="5"/>
  <c r="Y737" i="5"/>
  <c r="Y738" i="5"/>
  <c r="Y739" i="5"/>
  <c r="Y740" i="5"/>
  <c r="Y741" i="5"/>
  <c r="Y742" i="5"/>
  <c r="Y743" i="5"/>
  <c r="Y744" i="5"/>
  <c r="Y745" i="5"/>
  <c r="Y746" i="5"/>
  <c r="Y747" i="5"/>
  <c r="Y748" i="5"/>
  <c r="Y749" i="5"/>
  <c r="Y750" i="5"/>
  <c r="Y751" i="5"/>
  <c r="Y752" i="5"/>
  <c r="Y753" i="5"/>
  <c r="Y754" i="5"/>
  <c r="Y755" i="5"/>
  <c r="Y756" i="5"/>
  <c r="Y757" i="5"/>
  <c r="Y758" i="5"/>
  <c r="Y759" i="5"/>
  <c r="Y760" i="5"/>
  <c r="Y761" i="5"/>
  <c r="Y762" i="5"/>
  <c r="Y763" i="5"/>
  <c r="Y764" i="5"/>
  <c r="Y765" i="5"/>
  <c r="Y766" i="5"/>
  <c r="Y767" i="5"/>
  <c r="Y768" i="5"/>
  <c r="Y769" i="5"/>
  <c r="Y770" i="5"/>
  <c r="Y771" i="5"/>
  <c r="Y772" i="5"/>
  <c r="Y773" i="5"/>
  <c r="Y774" i="5"/>
  <c r="Y775" i="5"/>
  <c r="Y776" i="5"/>
  <c r="Y777" i="5"/>
  <c r="Y778" i="5"/>
  <c r="Y779" i="5"/>
  <c r="Y780" i="5"/>
  <c r="Y781" i="5"/>
  <c r="Y782" i="5"/>
  <c r="Y783" i="5"/>
  <c r="Y784" i="5"/>
  <c r="Y785" i="5"/>
  <c r="Y786" i="5"/>
  <c r="Y787" i="5"/>
  <c r="Y788" i="5"/>
  <c r="Y789" i="5"/>
  <c r="Y790" i="5"/>
  <c r="Y791" i="5"/>
  <c r="Y792" i="5"/>
  <c r="Y793" i="5"/>
  <c r="Y794" i="5"/>
  <c r="Y795" i="5"/>
  <c r="Y796" i="5"/>
  <c r="Y797" i="5"/>
  <c r="Y798" i="5"/>
  <c r="Y799" i="5"/>
  <c r="Y800" i="5"/>
  <c r="Y801" i="5"/>
  <c r="Y802" i="5"/>
  <c r="Y803" i="5"/>
  <c r="Y804" i="5"/>
  <c r="Y805" i="5"/>
  <c r="Y806" i="5"/>
  <c r="Y807" i="5"/>
  <c r="Y808" i="5"/>
  <c r="Y809" i="5"/>
  <c r="Y810" i="5"/>
  <c r="Y811" i="5"/>
  <c r="Y812" i="5"/>
  <c r="Y813" i="5"/>
  <c r="Y814" i="5"/>
  <c r="Y815" i="5"/>
  <c r="Y816" i="5"/>
  <c r="Y817" i="5"/>
  <c r="Y818" i="5"/>
  <c r="Y819" i="5"/>
  <c r="Y820" i="5"/>
  <c r="Y821" i="5"/>
  <c r="Y822" i="5"/>
  <c r="Y823" i="5"/>
  <c r="Y824" i="5"/>
  <c r="Y825" i="5"/>
  <c r="Y826" i="5"/>
  <c r="Y827" i="5"/>
  <c r="Y828" i="5"/>
  <c r="Y829" i="5"/>
  <c r="Y830" i="5"/>
  <c r="Y831" i="5"/>
  <c r="Y832" i="5"/>
  <c r="Y833" i="5"/>
  <c r="Y834" i="5"/>
  <c r="Y835" i="5"/>
  <c r="Y836" i="5"/>
  <c r="Y837" i="5"/>
  <c r="Y838" i="5"/>
  <c r="Y839" i="5"/>
  <c r="Y840" i="5"/>
  <c r="Y841" i="5"/>
  <c r="Y842" i="5"/>
  <c r="Y843" i="5"/>
  <c r="Y844" i="5"/>
  <c r="Y845" i="5"/>
  <c r="Y846" i="5"/>
  <c r="Y847" i="5"/>
  <c r="Y848" i="5"/>
  <c r="Y849" i="5"/>
  <c r="Y850" i="5"/>
  <c r="Y851" i="5"/>
  <c r="Y852" i="5"/>
  <c r="Y853" i="5"/>
  <c r="Y854" i="5"/>
  <c r="Y855" i="5"/>
  <c r="Y856" i="5"/>
  <c r="Y857" i="5"/>
  <c r="Y858" i="5"/>
  <c r="Y859" i="5"/>
  <c r="Y860" i="5"/>
  <c r="Y861" i="5"/>
  <c r="Y862" i="5"/>
  <c r="Y863" i="5"/>
  <c r="Y864" i="5"/>
  <c r="Y865" i="5"/>
  <c r="Y866" i="5"/>
  <c r="Y867" i="5"/>
  <c r="Y868" i="5"/>
  <c r="Y869" i="5"/>
  <c r="Y870" i="5"/>
  <c r="Y871" i="5"/>
  <c r="Y872" i="5"/>
  <c r="Y873" i="5"/>
  <c r="Y874" i="5"/>
  <c r="Y875" i="5"/>
  <c r="Y876" i="5"/>
  <c r="Y877" i="5"/>
  <c r="Y878" i="5"/>
  <c r="Y879" i="5"/>
  <c r="Y880" i="5"/>
  <c r="Y881" i="5"/>
  <c r="Y882" i="5"/>
  <c r="Y883" i="5"/>
  <c r="Y884" i="5"/>
  <c r="Y885" i="5"/>
  <c r="Y886" i="5"/>
  <c r="Y887" i="5"/>
  <c r="Y888" i="5"/>
  <c r="Y889" i="5"/>
  <c r="Y890" i="5"/>
  <c r="Y891" i="5"/>
  <c r="Y892" i="5"/>
  <c r="Y893" i="5"/>
  <c r="Y894" i="5"/>
  <c r="Y895" i="5"/>
  <c r="Y896" i="5"/>
  <c r="Y897" i="5"/>
  <c r="Y898" i="5"/>
  <c r="Y899" i="5"/>
  <c r="Y900" i="5"/>
  <c r="Y901" i="5"/>
  <c r="Y902" i="5"/>
  <c r="Y903" i="5"/>
  <c r="Y904" i="5"/>
  <c r="Y905" i="5"/>
  <c r="Y906" i="5"/>
  <c r="Y907" i="5"/>
  <c r="Y908" i="5"/>
  <c r="Y909" i="5"/>
  <c r="Y910" i="5"/>
  <c r="Y911" i="5"/>
  <c r="Y912" i="5"/>
  <c r="Y913" i="5"/>
  <c r="Y914" i="5"/>
  <c r="Y915" i="5"/>
  <c r="Y916" i="5"/>
  <c r="Y917" i="5"/>
  <c r="Y918" i="5"/>
  <c r="Y920" i="5"/>
  <c r="Y921" i="5"/>
  <c r="Y922" i="5"/>
  <c r="Y923" i="5"/>
  <c r="Y924" i="5"/>
  <c r="Y925" i="5"/>
  <c r="Y926" i="5"/>
  <c r="Y927" i="5"/>
  <c r="Y928" i="5"/>
  <c r="Y929" i="5"/>
  <c r="Y930" i="5"/>
  <c r="Y931" i="5"/>
  <c r="Y932" i="5"/>
  <c r="Y933" i="5"/>
  <c r="Y934" i="5"/>
  <c r="Y935" i="5"/>
  <c r="Y936" i="5"/>
  <c r="Y937" i="5"/>
  <c r="Y938" i="5"/>
  <c r="Y939" i="5"/>
  <c r="Y940" i="5"/>
  <c r="Y941" i="5"/>
  <c r="Y942" i="5"/>
  <c r="Y943" i="5"/>
  <c r="Y944" i="5"/>
  <c r="Y945" i="5"/>
  <c r="Y946" i="5"/>
  <c r="Y948" i="5"/>
  <c r="Y949" i="5"/>
  <c r="Y950" i="5"/>
  <c r="Y951" i="5"/>
  <c r="Y952" i="5"/>
  <c r="Y953" i="5"/>
  <c r="Y954" i="5"/>
  <c r="Y955" i="5"/>
  <c r="Y956" i="5"/>
  <c r="Y957" i="5"/>
  <c r="Y958" i="5"/>
  <c r="Y959" i="5"/>
  <c r="Y960" i="5"/>
  <c r="Y961" i="5"/>
  <c r="Y962" i="5"/>
  <c r="Y963" i="5"/>
  <c r="Y964" i="5"/>
  <c r="Y965" i="5"/>
  <c r="Y966" i="5"/>
  <c r="O13" i="5" a="1"/>
  <c r="O13" i="5" s="1"/>
  <c r="O14" i="5" a="1"/>
  <c r="O14" i="5" s="1"/>
  <c r="O15" i="5" a="1"/>
  <c r="O15" i="5" s="1"/>
  <c r="O16" i="5" a="1"/>
  <c r="O16" i="5" s="1"/>
  <c r="O17" i="5" a="1"/>
  <c r="O17" i="5" s="1"/>
  <c r="O18" i="5" a="1"/>
  <c r="O18" i="5" s="1"/>
  <c r="O19" i="5" a="1"/>
  <c r="O19" i="5" s="1"/>
  <c r="O20" i="5" a="1"/>
  <c r="O20" i="5" s="1"/>
  <c r="O21" i="5" a="1"/>
  <c r="O21" i="5" s="1"/>
  <c r="O23" i="5" a="1"/>
  <c r="O23" i="5" s="1"/>
  <c r="O24" i="5" a="1"/>
  <c r="O24" i="5" s="1"/>
  <c r="O26" i="5" a="1"/>
  <c r="O26" i="5" s="1"/>
  <c r="O27" i="5" a="1"/>
  <c r="O27" i="5" s="1"/>
  <c r="O28" i="5" a="1"/>
  <c r="O28" i="5" s="1"/>
  <c r="O29" i="5" a="1"/>
  <c r="O29" i="5" s="1"/>
  <c r="O30" i="5" a="1"/>
  <c r="O30" i="5" s="1"/>
  <c r="O31" i="5" a="1"/>
  <c r="O31" i="5" s="1"/>
  <c r="O32" i="5" a="1"/>
  <c r="O32" i="5" s="1"/>
  <c r="O34" i="5" a="1"/>
  <c r="O34" i="5" s="1"/>
  <c r="O35" i="5" a="1"/>
  <c r="O35" i="5" s="1"/>
  <c r="O36" i="5" a="1"/>
  <c r="O36" i="5" s="1"/>
  <c r="O37" i="5" a="1"/>
  <c r="O37" i="5" s="1"/>
  <c r="O38" i="5" a="1"/>
  <c r="O38" i="5" s="1"/>
  <c r="O39" i="5" a="1"/>
  <c r="O39" i="5" s="1"/>
  <c r="O41" i="5" a="1"/>
  <c r="O41" i="5" s="1"/>
  <c r="O42" i="5" a="1"/>
  <c r="O42" i="5" s="1"/>
  <c r="O43" i="5" a="1"/>
  <c r="O43" i="5" s="1"/>
  <c r="O44" i="5" a="1"/>
  <c r="O44" i="5" s="1"/>
  <c r="O45" i="5" a="1"/>
  <c r="O45" i="5" s="1"/>
  <c r="O46" i="5" a="1"/>
  <c r="O46" i="5" s="1"/>
  <c r="O47" i="5" a="1"/>
  <c r="O47" i="5" s="1"/>
  <c r="O49" i="5" a="1"/>
  <c r="O49" i="5" s="1"/>
  <c r="O50" i="5" a="1"/>
  <c r="O50" i="5" s="1"/>
  <c r="O51" i="5" a="1"/>
  <c r="O51" i="5" s="1"/>
  <c r="O53" i="5" a="1"/>
  <c r="O53" i="5" s="1"/>
  <c r="O54" i="5" a="1"/>
  <c r="O54" i="5" s="1"/>
  <c r="O55" i="5" a="1"/>
  <c r="O55" i="5" s="1"/>
  <c r="O57" i="5" a="1"/>
  <c r="O57" i="5" s="1"/>
  <c r="O58" i="5" a="1"/>
  <c r="O58" i="5" s="1"/>
  <c r="O59" i="5" a="1"/>
  <c r="O59" i="5" s="1"/>
  <c r="O60" i="5" a="1"/>
  <c r="O60" i="5" s="1"/>
  <c r="O62" i="5" a="1"/>
  <c r="O62" i="5" s="1"/>
  <c r="O63" i="5" a="1"/>
  <c r="O63" i="5" s="1"/>
  <c r="O64" i="5" a="1"/>
  <c r="O64" i="5" s="1"/>
  <c r="O65" i="5" a="1"/>
  <c r="O65" i="5" s="1"/>
  <c r="O67" i="5" a="1"/>
  <c r="O67" i="5" s="1"/>
  <c r="O68" i="5" a="1"/>
  <c r="O68" i="5" s="1"/>
  <c r="O69" i="5" a="1"/>
  <c r="O69" i="5" s="1"/>
  <c r="O70" i="5" a="1"/>
  <c r="O70" i="5" s="1"/>
  <c r="O71" i="5" a="1"/>
  <c r="O71" i="5" s="1"/>
  <c r="O72" i="5" a="1"/>
  <c r="O72" i="5" s="1"/>
  <c r="O74" i="5" a="1"/>
  <c r="O74" i="5" s="1"/>
  <c r="O75" i="5" a="1"/>
  <c r="O75" i="5" s="1"/>
  <c r="O76" i="5" a="1"/>
  <c r="O76" i="5" s="1"/>
  <c r="O77" i="5" a="1"/>
  <c r="O77" i="5" s="1"/>
  <c r="O78" i="5" a="1"/>
  <c r="O78" i="5" s="1"/>
  <c r="O79" i="5" a="1"/>
  <c r="O79" i="5" s="1"/>
  <c r="O81" i="5" a="1"/>
  <c r="O81" i="5" s="1"/>
  <c r="O82" i="5" a="1"/>
  <c r="O82" i="5" s="1"/>
  <c r="O83" i="5" a="1"/>
  <c r="O83" i="5" s="1"/>
  <c r="O86" i="5" a="1"/>
  <c r="O86" i="5" s="1"/>
  <c r="O87" i="5" a="1"/>
  <c r="O87" i="5" s="1"/>
  <c r="O88" i="5" a="1"/>
  <c r="O88" i="5" s="1"/>
  <c r="O89" i="5" a="1"/>
  <c r="O89" i="5" s="1"/>
  <c r="O90" i="5" a="1"/>
  <c r="O90" i="5" s="1"/>
  <c r="O91" i="5" a="1"/>
  <c r="O91" i="5" s="1"/>
  <c r="O92" i="5" a="1"/>
  <c r="O92" i="5" s="1"/>
  <c r="O93" i="5" a="1"/>
  <c r="O93" i="5" s="1"/>
  <c r="O94" i="5" a="1"/>
  <c r="O94" i="5" s="1"/>
  <c r="O95" i="5" a="1"/>
  <c r="O95" i="5" s="1"/>
  <c r="O96" i="5" a="1"/>
  <c r="O96" i="5" s="1"/>
  <c r="O98" i="5" a="1"/>
  <c r="O98" i="5" s="1"/>
  <c r="O99" i="5" a="1"/>
  <c r="O99" i="5" s="1"/>
  <c r="O100" i="5" a="1"/>
  <c r="O100" i="5" s="1"/>
  <c r="O101" i="5" a="1"/>
  <c r="O101" i="5" s="1"/>
  <c r="O102" i="5" a="1"/>
  <c r="O102" i="5" s="1"/>
  <c r="O103" i="5" a="1"/>
  <c r="O103" i="5" s="1"/>
  <c r="O104" i="5" a="1"/>
  <c r="O104" i="5" s="1"/>
  <c r="O105" i="5" a="1"/>
  <c r="O105" i="5" s="1"/>
  <c r="O106" i="5" a="1"/>
  <c r="O106" i="5" s="1"/>
  <c r="O107" i="5" a="1"/>
  <c r="O107" i="5" s="1"/>
  <c r="O109" i="5" a="1"/>
  <c r="O109" i="5" s="1"/>
  <c r="O110" i="5" a="1"/>
  <c r="O110" i="5" s="1"/>
  <c r="O111" i="5" a="1"/>
  <c r="O111" i="5" s="1"/>
  <c r="O112" i="5" a="1"/>
  <c r="O112" i="5" s="1"/>
  <c r="O113" i="5" a="1"/>
  <c r="O113" i="5" s="1"/>
  <c r="O114" i="5" a="1"/>
  <c r="O114" i="5" s="1"/>
  <c r="O115" i="5" a="1"/>
  <c r="O115" i="5" s="1"/>
  <c r="O116" i="5" a="1"/>
  <c r="O116" i="5" s="1"/>
  <c r="O117" i="5" a="1"/>
  <c r="O117" i="5" s="1"/>
  <c r="O118" i="5" a="1"/>
  <c r="O118" i="5" s="1"/>
  <c r="O119" i="5" a="1"/>
  <c r="O119" i="5" s="1"/>
  <c r="O120" i="5" a="1"/>
  <c r="O120" i="5" s="1"/>
  <c r="O121" i="5" a="1"/>
  <c r="O121" i="5" s="1"/>
  <c r="O122" i="5" a="1"/>
  <c r="O122" i="5" s="1"/>
  <c r="O123" i="5" a="1"/>
  <c r="O123" i="5" s="1"/>
  <c r="O124" i="5" a="1"/>
  <c r="O124" i="5" s="1"/>
  <c r="O126" i="5" a="1"/>
  <c r="O126" i="5" s="1"/>
  <c r="O127" i="5" a="1"/>
  <c r="O127" i="5" s="1"/>
  <c r="O128" i="5" a="1"/>
  <c r="O128" i="5" s="1"/>
  <c r="O129" i="5" a="1"/>
  <c r="O129" i="5" s="1"/>
  <c r="O130" i="5" a="1"/>
  <c r="O130" i="5" s="1"/>
  <c r="O131" i="5" a="1"/>
  <c r="O131" i="5" s="1"/>
  <c r="O132" i="5" a="1"/>
  <c r="O132" i="5" s="1"/>
  <c r="O133" i="5" a="1"/>
  <c r="O133" i="5" s="1"/>
  <c r="O134" i="5" a="1"/>
  <c r="O134" i="5" s="1"/>
  <c r="O135" i="5" a="1"/>
  <c r="O135" i="5" s="1"/>
  <c r="O137" i="5" a="1"/>
  <c r="O137" i="5" s="1"/>
  <c r="O138" i="5" a="1"/>
  <c r="O138" i="5" s="1"/>
  <c r="O140" i="5" a="1"/>
  <c r="O140" i="5" s="1"/>
  <c r="O141" i="5" a="1"/>
  <c r="O141" i="5" s="1"/>
  <c r="O142" i="5" a="1"/>
  <c r="O142" i="5" s="1"/>
  <c r="O143" i="5" a="1"/>
  <c r="O143" i="5" s="1"/>
  <c r="O144" i="5" a="1"/>
  <c r="O144" i="5" s="1"/>
  <c r="O145" i="5" a="1"/>
  <c r="O145" i="5" s="1"/>
  <c r="O146" i="5" a="1"/>
  <c r="O146" i="5" s="1"/>
  <c r="O147" i="5" a="1"/>
  <c r="O147" i="5" s="1"/>
  <c r="O148" i="5" a="1"/>
  <c r="O148" i="5" s="1"/>
  <c r="O150" i="5" a="1"/>
  <c r="O150" i="5" s="1"/>
  <c r="O151" i="5" a="1"/>
  <c r="O151" i="5" s="1"/>
  <c r="O152" i="5" a="1"/>
  <c r="O152" i="5" s="1"/>
  <c r="O153" i="5" a="1"/>
  <c r="O153" i="5" s="1"/>
  <c r="O154" i="5" a="1"/>
  <c r="O154" i="5" s="1"/>
  <c r="O155" i="5" a="1"/>
  <c r="O155" i="5" s="1"/>
  <c r="O156" i="5" a="1"/>
  <c r="O156" i="5" s="1"/>
  <c r="O157" i="5" a="1"/>
  <c r="O157" i="5" s="1"/>
  <c r="O158" i="5" a="1"/>
  <c r="O158" i="5" s="1"/>
  <c r="O160" i="5" a="1"/>
  <c r="O160" i="5" s="1"/>
  <c r="O161" i="5" a="1"/>
  <c r="O161" i="5" s="1"/>
  <c r="O162" i="5" a="1"/>
  <c r="O162" i="5" s="1"/>
  <c r="O164" i="5" a="1"/>
  <c r="O164" i="5" s="1"/>
  <c r="O166" i="5" a="1"/>
  <c r="O166" i="5" s="1"/>
  <c r="O167" i="5" a="1"/>
  <c r="O167" i="5" s="1"/>
  <c r="O168" i="5" a="1"/>
  <c r="O168" i="5" s="1"/>
  <c r="O169" i="5" a="1"/>
  <c r="O169" i="5" s="1"/>
  <c r="O170" i="5" a="1"/>
  <c r="O170" i="5" s="1"/>
  <c r="O171" i="5" a="1"/>
  <c r="O171" i="5" s="1"/>
  <c r="O172" i="5" a="1"/>
  <c r="O172" i="5" s="1"/>
  <c r="O173" i="5" a="1"/>
  <c r="O173" i="5" s="1"/>
  <c r="O174" i="5" a="1"/>
  <c r="O174" i="5" s="1"/>
  <c r="O175" i="5" a="1"/>
  <c r="O175" i="5" s="1"/>
  <c r="O177" i="5" a="1"/>
  <c r="O177" i="5" s="1"/>
  <c r="O178" i="5" a="1"/>
  <c r="O178" i="5" s="1"/>
  <c r="O179" i="5" a="1"/>
  <c r="O179" i="5" s="1"/>
  <c r="O180" i="5" a="1"/>
  <c r="O180" i="5" s="1"/>
  <c r="O182" i="5" a="1"/>
  <c r="O182" i="5" s="1"/>
  <c r="O183" i="5" a="1"/>
  <c r="O183" i="5" s="1"/>
  <c r="O184" i="5" a="1"/>
  <c r="O184" i="5" s="1"/>
  <c r="O185" i="5" a="1"/>
  <c r="O185" i="5" s="1"/>
  <c r="O186" i="5" a="1"/>
  <c r="O186" i="5" s="1"/>
  <c r="O187" i="5" a="1"/>
  <c r="O187" i="5" s="1"/>
  <c r="O188" i="5" a="1"/>
  <c r="O188" i="5" s="1"/>
  <c r="O189" i="5" a="1"/>
  <c r="O189" i="5" s="1"/>
  <c r="O190" i="5" a="1"/>
  <c r="O190" i="5" s="1"/>
  <c r="O192" i="5" a="1"/>
  <c r="O192" i="5" s="1"/>
  <c r="O193" i="5" a="1"/>
  <c r="O193" i="5" s="1"/>
  <c r="O194" i="5" a="1"/>
  <c r="O194" i="5" s="1"/>
  <c r="O195" i="5" a="1"/>
  <c r="O195" i="5" s="1"/>
  <c r="O196" i="5" a="1"/>
  <c r="O196" i="5" s="1"/>
  <c r="O197" i="5" a="1"/>
  <c r="O197" i="5" s="1"/>
  <c r="O199" i="5" a="1"/>
  <c r="O199" i="5" s="1"/>
  <c r="O200" i="5" a="1"/>
  <c r="O200" i="5" s="1"/>
  <c r="O202" i="5" a="1"/>
  <c r="O202" i="5" s="1"/>
  <c r="O203" i="5" a="1"/>
  <c r="O203" i="5" s="1"/>
  <c r="O204" i="5" a="1"/>
  <c r="O204" i="5" s="1"/>
  <c r="O205" i="5" a="1"/>
  <c r="O205" i="5" s="1"/>
  <c r="O206" i="5" a="1"/>
  <c r="O206" i="5" s="1"/>
  <c r="O208" i="5" a="1"/>
  <c r="O208" i="5" s="1"/>
  <c r="O209" i="5" a="1"/>
  <c r="O209" i="5" s="1"/>
  <c r="O210" i="5" a="1"/>
  <c r="O210" i="5" s="1"/>
  <c r="O213" i="5" a="1"/>
  <c r="O213" i="5" s="1"/>
  <c r="O214" i="5" a="1"/>
  <c r="O214" i="5" s="1"/>
  <c r="O215" i="5" a="1"/>
  <c r="O215" i="5" s="1"/>
  <c r="O216" i="5" a="1"/>
  <c r="O216" i="5" s="1"/>
  <c r="O217" i="5" a="1"/>
  <c r="O217" i="5" s="1"/>
  <c r="O219" i="5" a="1"/>
  <c r="O219" i="5" s="1"/>
  <c r="O220" i="5" a="1"/>
  <c r="O220" i="5" s="1"/>
  <c r="O221" i="5" a="1"/>
  <c r="O221" i="5" s="1"/>
  <c r="O222" i="5" a="1"/>
  <c r="O222" i="5" s="1"/>
  <c r="O223" i="5" a="1"/>
  <c r="O223" i="5" s="1"/>
  <c r="O224" i="5" a="1"/>
  <c r="O224" i="5" s="1"/>
  <c r="O226" i="5" a="1"/>
  <c r="O226" i="5" s="1"/>
  <c r="O227" i="5" a="1"/>
  <c r="O227" i="5" s="1"/>
  <c r="O234" i="5" a="1"/>
  <c r="O234" i="5" s="1"/>
  <c r="O235" i="5" a="1"/>
  <c r="O235" i="5" s="1"/>
  <c r="O236" i="5" a="1"/>
  <c r="O236" i="5" s="1"/>
  <c r="O237" i="5" a="1"/>
  <c r="O237" i="5" s="1"/>
  <c r="O238" i="5" a="1"/>
  <c r="O238" i="5" s="1"/>
  <c r="O240" i="5" a="1"/>
  <c r="O240" i="5" s="1"/>
  <c r="O242" i="5" a="1"/>
  <c r="O242" i="5" s="1"/>
  <c r="O243" i="5" a="1"/>
  <c r="O243" i="5" s="1"/>
  <c r="O244" i="5" a="1"/>
  <c r="O244" i="5" s="1"/>
  <c r="O245" i="5" a="1"/>
  <c r="O245" i="5" s="1"/>
  <c r="O246" i="5" a="1"/>
  <c r="O246" i="5" s="1"/>
  <c r="O247" i="5" a="1"/>
  <c r="O247" i="5" s="1"/>
  <c r="O248" i="5" a="1"/>
  <c r="O248" i="5" s="1"/>
  <c r="O249" i="5" a="1"/>
  <c r="O249" i="5" s="1"/>
  <c r="O251" i="5" a="1"/>
  <c r="O251" i="5" s="1"/>
  <c r="O252" i="5" a="1"/>
  <c r="O252" i="5" s="1"/>
  <c r="O253" i="5" a="1"/>
  <c r="O253" i="5" s="1"/>
  <c r="O254" i="5" a="1"/>
  <c r="O254" i="5" s="1"/>
  <c r="O256" i="5" a="1"/>
  <c r="O256" i="5" s="1"/>
  <c r="O258" i="5" a="1"/>
  <c r="O258" i="5" s="1"/>
  <c r="O259" i="5" a="1"/>
  <c r="O259" i="5" s="1"/>
  <c r="O260" i="5" a="1"/>
  <c r="O260" i="5" s="1"/>
  <c r="O261" i="5" a="1"/>
  <c r="O261" i="5" s="1"/>
  <c r="O264" i="5" a="1"/>
  <c r="O264" i="5" s="1"/>
  <c r="O265" i="5" a="1"/>
  <c r="O265" i="5" s="1"/>
  <c r="O267" i="5" a="1"/>
  <c r="O267" i="5" s="1"/>
  <c r="O269" i="5" a="1"/>
  <c r="O269" i="5" s="1"/>
  <c r="O270" i="5" a="1"/>
  <c r="O270" i="5" s="1"/>
  <c r="O273" i="5" a="1"/>
  <c r="O273" i="5" s="1"/>
  <c r="O274" i="5" a="1"/>
  <c r="O274" i="5" s="1"/>
  <c r="O276" i="5" a="1"/>
  <c r="O276" i="5" s="1"/>
  <c r="O277" i="5" a="1"/>
  <c r="O277" i="5" s="1"/>
  <c r="O278" i="5" a="1"/>
  <c r="O278" i="5" s="1"/>
  <c r="O280" i="5" a="1"/>
  <c r="O280" i="5" s="1"/>
  <c r="O281" i="5" a="1"/>
  <c r="O281" i="5" s="1"/>
  <c r="O283" i="5" a="1"/>
  <c r="O283" i="5" s="1"/>
  <c r="O285" i="5" a="1"/>
  <c r="O285" i="5" s="1"/>
  <c r="O286" i="5" a="1"/>
  <c r="O286" i="5" s="1"/>
  <c r="O287" i="5" a="1"/>
  <c r="O287" i="5" s="1"/>
  <c r="O288" i="5" a="1"/>
  <c r="O288" i="5" s="1"/>
  <c r="O289" i="5" a="1"/>
  <c r="O289" i="5" s="1"/>
  <c r="O290" i="5" a="1"/>
  <c r="O290" i="5" s="1"/>
  <c r="O291" i="5" a="1"/>
  <c r="O291" i="5" s="1"/>
  <c r="O292" i="5" a="1"/>
  <c r="O292" i="5" s="1"/>
  <c r="O293" i="5" a="1"/>
  <c r="O293" i="5" s="1"/>
  <c r="O295" i="5" a="1"/>
  <c r="O295" i="5" s="1"/>
  <c r="O296" i="5" a="1"/>
  <c r="O296" i="5" s="1"/>
  <c r="O298" i="5" a="1"/>
  <c r="O298" i="5" s="1"/>
  <c r="O299" i="5" a="1"/>
  <c r="O299" i="5" s="1"/>
  <c r="O300" i="5" a="1"/>
  <c r="O300" i="5" s="1"/>
  <c r="O302" i="5" a="1"/>
  <c r="O302" i="5" s="1"/>
  <c r="O303" i="5" a="1"/>
  <c r="O303" i="5" s="1"/>
  <c r="O305" i="5" a="1"/>
  <c r="O305" i="5" s="1"/>
  <c r="O307" i="5" a="1"/>
  <c r="O307" i="5" s="1"/>
  <c r="O308" i="5" a="1"/>
  <c r="O308" i="5" s="1"/>
  <c r="O309" i="5" a="1"/>
  <c r="O309" i="5" s="1"/>
  <c r="O310" i="5" a="1"/>
  <c r="O310" i="5" s="1"/>
  <c r="O311" i="5" a="1"/>
  <c r="O311" i="5" s="1"/>
  <c r="O314" i="5" a="1"/>
  <c r="O314" i="5" s="1"/>
  <c r="O316" i="5" a="1"/>
  <c r="O316" i="5" s="1"/>
  <c r="O317" i="5" a="1"/>
  <c r="O317" i="5" s="1"/>
  <c r="O318" i="5" a="1"/>
  <c r="O318" i="5" s="1"/>
  <c r="O319" i="5" a="1"/>
  <c r="O319" i="5" s="1"/>
  <c r="O320" i="5" a="1"/>
  <c r="O320" i="5" s="1"/>
  <c r="O321" i="5" a="1"/>
  <c r="O321" i="5" s="1"/>
  <c r="O322" i="5" a="1"/>
  <c r="O322" i="5" s="1"/>
  <c r="O324" i="5" a="1"/>
  <c r="O324" i="5" s="1"/>
  <c r="O325" i="5" a="1"/>
  <c r="O325" i="5" s="1"/>
  <c r="O326" i="5" a="1"/>
  <c r="O326" i="5" s="1"/>
  <c r="O327" i="5" a="1"/>
  <c r="O327" i="5" s="1"/>
  <c r="O328" i="5" a="1"/>
  <c r="O328" i="5" s="1"/>
  <c r="O329" i="5" a="1"/>
  <c r="O329" i="5" s="1"/>
  <c r="O330" i="5" a="1"/>
  <c r="O330" i="5" s="1"/>
  <c r="O331" i="5" a="1"/>
  <c r="O331" i="5" s="1"/>
  <c r="O334" i="5" a="1"/>
  <c r="O334" i="5" s="1"/>
  <c r="O335" i="5" a="1"/>
  <c r="O335" i="5" s="1"/>
  <c r="O336" i="5" a="1"/>
  <c r="O336" i="5" s="1"/>
  <c r="O337" i="5" a="1"/>
  <c r="O337" i="5" s="1"/>
  <c r="O338" i="5" a="1"/>
  <c r="O338" i="5" s="1"/>
  <c r="O339" i="5" a="1"/>
  <c r="O339" i="5" s="1"/>
  <c r="O340" i="5" a="1"/>
  <c r="O340" i="5" s="1"/>
  <c r="O341" i="5" a="1"/>
  <c r="O341" i="5" s="1"/>
  <c r="O342" i="5" a="1"/>
  <c r="O342" i="5" s="1"/>
  <c r="O343" i="5" a="1"/>
  <c r="O343" i="5" s="1"/>
  <c r="O344" i="5" a="1"/>
  <c r="O344" i="5" s="1"/>
  <c r="O346" i="5" a="1"/>
  <c r="O346" i="5" s="1"/>
  <c r="O347" i="5" a="1"/>
  <c r="O347" i="5" s="1"/>
  <c r="O348" i="5" a="1"/>
  <c r="O348" i="5" s="1"/>
  <c r="O349" i="5" a="1"/>
  <c r="O349" i="5" s="1"/>
  <c r="O350" i="5" a="1"/>
  <c r="O350" i="5" s="1"/>
  <c r="O351" i="5" a="1"/>
  <c r="O351" i="5" s="1"/>
  <c r="O352" i="5" a="1"/>
  <c r="O352" i="5" s="1"/>
  <c r="O353" i="5" a="1"/>
  <c r="O353" i="5" s="1"/>
  <c r="O354" i="5" a="1"/>
  <c r="O354" i="5" s="1"/>
  <c r="O355" i="5" a="1"/>
  <c r="O355" i="5" s="1"/>
  <c r="O357" i="5" a="1"/>
  <c r="O357" i="5" s="1"/>
  <c r="O358" i="5" a="1"/>
  <c r="O358" i="5" s="1"/>
  <c r="O359" i="5" a="1"/>
  <c r="O359" i="5" s="1"/>
  <c r="O360" i="5" a="1"/>
  <c r="O360" i="5" s="1"/>
  <c r="O361" i="5" a="1"/>
  <c r="O361" i="5" s="1"/>
  <c r="O363" i="5" a="1"/>
  <c r="O363" i="5" s="1"/>
  <c r="O364" i="5" a="1"/>
  <c r="O364" i="5" s="1"/>
  <c r="O365" i="5" a="1"/>
  <c r="O365" i="5" s="1"/>
  <c r="O367" i="5" a="1"/>
  <c r="O367" i="5" s="1"/>
  <c r="O368" i="5" a="1"/>
  <c r="O368" i="5" s="1"/>
  <c r="O369" i="5" a="1"/>
  <c r="O369" i="5" s="1"/>
  <c r="O370" i="5" a="1"/>
  <c r="O370" i="5" s="1"/>
  <c r="O371" i="5" a="1"/>
  <c r="O371" i="5" s="1"/>
  <c r="O372" i="5" a="1"/>
  <c r="O372" i="5" s="1"/>
  <c r="O373" i="5" a="1"/>
  <c r="O373" i="5" s="1"/>
  <c r="O375" i="5" a="1"/>
  <c r="O375" i="5" s="1"/>
  <c r="O376" i="5" a="1"/>
  <c r="O376" i="5" s="1"/>
  <c r="O378" i="5" a="1"/>
  <c r="O378" i="5" s="1"/>
  <c r="O388" i="5" a="1"/>
  <c r="O388" i="5" s="1"/>
  <c r="O389" i="5" a="1"/>
  <c r="O389" i="5" s="1"/>
  <c r="O390" i="5" a="1"/>
  <c r="O390" i="5" s="1"/>
  <c r="O392" i="5" a="1"/>
  <c r="O392" i="5" s="1"/>
  <c r="O395" i="5" a="1"/>
  <c r="O395" i="5" s="1"/>
  <c r="O396" i="5" a="1"/>
  <c r="O396" i="5" s="1"/>
  <c r="O397" i="5" a="1"/>
  <c r="O397" i="5" s="1"/>
  <c r="O398" i="5" a="1"/>
  <c r="O398" i="5" s="1"/>
  <c r="O400" i="5" a="1"/>
  <c r="O400" i="5" s="1"/>
  <c r="O401" i="5" a="1"/>
  <c r="O401" i="5" s="1"/>
  <c r="O403" i="5" a="1"/>
  <c r="O403" i="5" s="1"/>
  <c r="O404" i="5" a="1"/>
  <c r="O404" i="5" s="1"/>
  <c r="O406" i="5" a="1"/>
  <c r="O406" i="5" s="1"/>
  <c r="O408" i="5" a="1"/>
  <c r="O408" i="5" s="1"/>
  <c r="O410" i="5" a="1"/>
  <c r="O410" i="5" s="1"/>
  <c r="O412" i="5" a="1"/>
  <c r="O412" i="5" s="1"/>
  <c r="O414" i="5" a="1"/>
  <c r="O414" i="5" s="1"/>
  <c r="O415" i="5" a="1"/>
  <c r="O415" i="5" s="1"/>
  <c r="O418" i="5" a="1"/>
  <c r="O418" i="5" s="1"/>
  <c r="O419" i="5" a="1"/>
  <c r="O419" i="5" s="1"/>
  <c r="O420" i="5" a="1"/>
  <c r="O420" i="5" s="1"/>
  <c r="O421" i="5" a="1"/>
  <c r="O421" i="5" s="1"/>
  <c r="O422" i="5" a="1"/>
  <c r="O422" i="5" s="1"/>
  <c r="O423" i="5" a="1"/>
  <c r="O423" i="5" s="1"/>
  <c r="O424" i="5" a="1"/>
  <c r="O424" i="5" s="1"/>
  <c r="O426" i="5" a="1"/>
  <c r="O426" i="5" s="1"/>
  <c r="O427" i="5" a="1"/>
  <c r="O427" i="5" s="1"/>
  <c r="O429" i="5" a="1"/>
  <c r="O429" i="5" s="1"/>
  <c r="O430" i="5" a="1"/>
  <c r="O430" i="5" s="1"/>
  <c r="O431" i="5" a="1"/>
  <c r="O431" i="5" s="1"/>
  <c r="O432" i="5" a="1"/>
  <c r="O432" i="5" s="1"/>
  <c r="O433" i="5" a="1"/>
  <c r="O433" i="5" s="1"/>
  <c r="O434" i="5" a="1"/>
  <c r="O434" i="5" s="1"/>
  <c r="O435" i="5" a="1"/>
  <c r="O435" i="5" s="1"/>
  <c r="O436" i="5" a="1"/>
  <c r="O436" i="5" s="1"/>
  <c r="O437" i="5" a="1"/>
  <c r="O437" i="5" s="1"/>
  <c r="O439" i="5" a="1"/>
  <c r="O439" i="5" s="1"/>
  <c r="O440" i="5" a="1"/>
  <c r="O440" i="5" s="1"/>
  <c r="O441" i="5" a="1"/>
  <c r="O441" i="5" s="1"/>
  <c r="O452" i="5" a="1"/>
  <c r="O452" i="5" s="1"/>
  <c r="O453" i="5" a="1"/>
  <c r="O453" i="5" s="1"/>
  <c r="O454" i="5" a="1"/>
  <c r="O454" i="5" s="1"/>
  <c r="O455" i="5" a="1"/>
  <c r="O455" i="5" s="1"/>
  <c r="O462" i="5" a="1"/>
  <c r="O462" i="5" s="1"/>
  <c r="O463" i="5" a="1"/>
  <c r="O463" i="5" s="1"/>
  <c r="O465" i="5" a="1"/>
  <c r="O465" i="5" s="1"/>
  <c r="O466" i="5" a="1"/>
  <c r="O466" i="5" s="1"/>
  <c r="O467" i="5" a="1"/>
  <c r="O467" i="5" s="1"/>
  <c r="O468" i="5" a="1"/>
  <c r="O468" i="5" s="1"/>
  <c r="O469" i="5" a="1"/>
  <c r="O469" i="5" s="1"/>
  <c r="O470" i="5" a="1"/>
  <c r="O470" i="5" s="1"/>
  <c r="O471" i="5" a="1"/>
  <c r="O471" i="5" s="1"/>
  <c r="O473" i="5" a="1"/>
  <c r="O473" i="5" s="1"/>
  <c r="O474" i="5" a="1"/>
  <c r="O474" i="5" s="1"/>
  <c r="O475" i="5" a="1"/>
  <c r="O475" i="5" s="1"/>
  <c r="O476" i="5" a="1"/>
  <c r="O476" i="5" s="1"/>
  <c r="O477" i="5" a="1"/>
  <c r="O477" i="5" s="1"/>
  <c r="O478" i="5" a="1"/>
  <c r="O478" i="5" s="1"/>
  <c r="O480" i="5" a="1"/>
  <c r="O480" i="5" s="1"/>
  <c r="O482" i="5" a="1"/>
  <c r="O482" i="5" s="1"/>
  <c r="O484" i="5" a="1"/>
  <c r="O484" i="5" s="1"/>
  <c r="O485" i="5" a="1"/>
  <c r="O485" i="5" s="1"/>
  <c r="O486" i="5" a="1"/>
  <c r="O486" i="5" s="1"/>
  <c r="O487" i="5" a="1"/>
  <c r="O487" i="5" s="1"/>
  <c r="O488" i="5" a="1"/>
  <c r="O488" i="5" s="1"/>
  <c r="O490" i="5" a="1"/>
  <c r="O490" i="5" s="1"/>
  <c r="O491" i="5" a="1"/>
  <c r="O491" i="5" s="1"/>
  <c r="O493" i="5" a="1"/>
  <c r="O493" i="5" s="1"/>
  <c r="O495" i="5" a="1"/>
  <c r="O495" i="5" s="1"/>
  <c r="O496" i="5" a="1"/>
  <c r="O496" i="5" s="1"/>
  <c r="O499" i="5" a="1"/>
  <c r="O499" i="5" s="1"/>
  <c r="O500" i="5" a="1"/>
  <c r="O500" i="5" s="1"/>
  <c r="O502" i="5" a="1"/>
  <c r="O502" i="5" s="1"/>
  <c r="O504" i="5" a="1"/>
  <c r="O504" i="5" s="1"/>
  <c r="O505" i="5" a="1"/>
  <c r="O505" i="5" s="1"/>
  <c r="O506" i="5" a="1"/>
  <c r="O506" i="5" s="1"/>
  <c r="O507" i="5" a="1"/>
  <c r="O507" i="5" s="1"/>
  <c r="O509" i="5" a="1"/>
  <c r="O509" i="5" s="1"/>
  <c r="O512" i="5" a="1"/>
  <c r="O512" i="5" s="1"/>
  <c r="O513" i="5" a="1"/>
  <c r="O513" i="5" s="1"/>
  <c r="O515" i="5" a="1"/>
  <c r="O515" i="5" s="1"/>
  <c r="O516" i="5" a="1"/>
  <c r="O516" i="5" s="1"/>
  <c r="O541" i="5" a="1"/>
  <c r="O541" i="5" s="1"/>
  <c r="O542" i="5" a="1"/>
  <c r="O542" i="5" s="1"/>
  <c r="O544" i="5" a="1"/>
  <c r="O544" i="5" s="1"/>
  <c r="O545" i="5" a="1"/>
  <c r="O545" i="5" s="1"/>
  <c r="O546" i="5" a="1"/>
  <c r="O546" i="5" s="1"/>
  <c r="O547" i="5" a="1"/>
  <c r="O547" i="5" s="1"/>
  <c r="O549" i="5" a="1"/>
  <c r="O549" i="5" s="1"/>
  <c r="O550" i="5" a="1"/>
  <c r="O550" i="5" s="1"/>
  <c r="O551" i="5" a="1"/>
  <c r="O551" i="5" s="1"/>
  <c r="O552" i="5" a="1"/>
  <c r="O552" i="5" s="1"/>
  <c r="O555" i="5" a="1"/>
  <c r="O555" i="5" s="1"/>
  <c r="O556" i="5" a="1"/>
  <c r="O556" i="5" s="1"/>
  <c r="O558" i="5" a="1"/>
  <c r="O558" i="5" s="1"/>
  <c r="O559" i="5" a="1"/>
  <c r="O559" i="5" s="1"/>
  <c r="O561" i="5" a="1"/>
  <c r="O561" i="5" s="1"/>
  <c r="O562" i="5" a="1"/>
  <c r="O562" i="5" s="1"/>
  <c r="O564" i="5" a="1"/>
  <c r="O564" i="5" s="1"/>
  <c r="O568" i="5" a="1"/>
  <c r="O568" i="5" s="1"/>
  <c r="O569" i="5" a="1"/>
  <c r="O569" i="5" s="1"/>
  <c r="O571" i="5" a="1"/>
  <c r="O571" i="5" s="1"/>
  <c r="O572" i="5" a="1"/>
  <c r="O572" i="5" s="1"/>
  <c r="O573" i="5" a="1"/>
  <c r="O573" i="5" s="1"/>
  <c r="O574" i="5" a="1"/>
  <c r="O574" i="5" s="1"/>
  <c r="O587" i="5" a="1"/>
  <c r="O587" i="5" s="1"/>
  <c r="O589" i="5" a="1"/>
  <c r="O589" i="5" s="1"/>
  <c r="O596" i="5" a="1"/>
  <c r="O596" i="5" s="1"/>
  <c r="O597" i="5" a="1"/>
  <c r="O597" i="5" s="1"/>
  <c r="O598" i="5" a="1"/>
  <c r="O598" i="5" s="1"/>
  <c r="O599" i="5" a="1"/>
  <c r="O599" i="5" s="1"/>
  <c r="O601" i="5" a="1"/>
  <c r="O601" i="5" s="1"/>
  <c r="O603" i="5" a="1"/>
  <c r="O603" i="5" s="1"/>
  <c r="O604" i="5" a="1"/>
  <c r="O604" i="5" s="1"/>
  <c r="O606" i="5" a="1"/>
  <c r="O606" i="5" s="1"/>
  <c r="O608" i="5" a="1"/>
  <c r="O608" i="5" s="1"/>
  <c r="O611" i="5" a="1"/>
  <c r="O611" i="5" s="1"/>
  <c r="O616" i="5" a="1"/>
  <c r="O616" i="5" s="1"/>
  <c r="O618" i="5" a="1"/>
  <c r="O618" i="5" s="1"/>
  <c r="O619" i="5" a="1"/>
  <c r="O619" i="5" s="1"/>
  <c r="O624" i="5" a="1"/>
  <c r="O624" i="5" s="1"/>
  <c r="O625" i="5" a="1"/>
  <c r="O625" i="5" s="1"/>
  <c r="O627" i="5" a="1"/>
  <c r="O627" i="5" s="1"/>
  <c r="O629" i="5" a="1"/>
  <c r="O629" i="5" s="1"/>
  <c r="O631" i="5" a="1"/>
  <c r="O631" i="5" s="1"/>
  <c r="O639" i="5" a="1"/>
  <c r="O639" i="5" s="1"/>
  <c r="O641" i="5" a="1"/>
  <c r="O641" i="5" s="1"/>
  <c r="O642" i="5" a="1"/>
  <c r="O642" i="5" s="1"/>
  <c r="O643" i="5" a="1"/>
  <c r="O643" i="5" s="1"/>
  <c r="O645" i="5" a="1"/>
  <c r="O645" i="5" s="1"/>
  <c r="O646" i="5" a="1"/>
  <c r="O646" i="5" s="1"/>
  <c r="O647" i="5" a="1"/>
  <c r="O647" i="5" s="1"/>
  <c r="O648" i="5" a="1"/>
  <c r="O648" i="5" s="1"/>
  <c r="O651" i="5" a="1"/>
  <c r="O651" i="5" s="1"/>
  <c r="O652" i="5" a="1"/>
  <c r="O652" i="5" s="1"/>
  <c r="O653" i="5" a="1"/>
  <c r="O653" i="5" s="1"/>
  <c r="O658" i="5" a="1"/>
  <c r="O658" i="5" s="1"/>
  <c r="O660" i="5" a="1"/>
  <c r="O660" i="5" s="1"/>
  <c r="O661" i="5" a="1"/>
  <c r="O661" i="5" s="1"/>
  <c r="O663" i="5" a="1"/>
  <c r="O663" i="5" s="1"/>
  <c r="O664" i="5" a="1"/>
  <c r="O664" i="5" s="1"/>
  <c r="O948" i="5" a="1"/>
  <c r="O948" i="5" s="1"/>
  <c r="O949" i="5" a="1"/>
  <c r="O949" i="5" s="1"/>
  <c r="O950" i="5" a="1"/>
  <c r="O950" i="5" s="1"/>
  <c r="O951" i="5" a="1"/>
  <c r="O951" i="5" s="1"/>
  <c r="O952" i="5" a="1"/>
  <c r="O952" i="5" s="1"/>
  <c r="O953" i="5" a="1"/>
  <c r="O953" i="5" s="1"/>
  <c r="O954" i="5" a="1"/>
  <c r="O954" i="5" s="1"/>
  <c r="O955" i="5" a="1"/>
  <c r="O955" i="5" s="1"/>
  <c r="O956" i="5" a="1"/>
  <c r="O956" i="5" s="1"/>
  <c r="O957" i="5" a="1"/>
  <c r="O957" i="5" s="1"/>
  <c r="O958" i="5" a="1"/>
  <c r="O958" i="5" s="1"/>
  <c r="O959" i="5" a="1"/>
  <c r="O959" i="5" s="1"/>
  <c r="O960" i="5" a="1"/>
  <c r="O960" i="5" s="1"/>
  <c r="O961" i="5" a="1"/>
  <c r="O961" i="5" s="1"/>
  <c r="O962" i="5" a="1"/>
  <c r="O962" i="5" s="1"/>
  <c r="O963" i="5" a="1"/>
  <c r="O963" i="5" s="1"/>
  <c r="O964" i="5" a="1"/>
  <c r="O964" i="5" s="1"/>
  <c r="O965" i="5" a="1"/>
  <c r="O965" i="5" s="1"/>
  <c r="O966" i="5" a="1"/>
  <c r="O966" i="5" s="1"/>
  <c r="N13" i="5" a="1"/>
  <c r="N13" i="5" s="1"/>
  <c r="N14" i="5" a="1"/>
  <c r="N14" i="5" s="1"/>
  <c r="N15" i="5" a="1"/>
  <c r="N15" i="5" s="1"/>
  <c r="N16" i="5" a="1"/>
  <c r="N16" i="5" s="1"/>
  <c r="N17" i="5" a="1"/>
  <c r="N17" i="5" s="1"/>
  <c r="N18" i="5" a="1"/>
  <c r="N18" i="5" s="1"/>
  <c r="N19" i="5" a="1"/>
  <c r="N19" i="5" s="1"/>
  <c r="N20" i="5" a="1"/>
  <c r="N20" i="5" s="1"/>
  <c r="N21" i="5" a="1"/>
  <c r="N21" i="5" s="1"/>
  <c r="N23" i="5" a="1"/>
  <c r="N23" i="5" s="1"/>
  <c r="N24" i="5" a="1"/>
  <c r="N24" i="5" s="1"/>
  <c r="N26" i="5" a="1"/>
  <c r="N26" i="5" s="1"/>
  <c r="N27" i="5" a="1"/>
  <c r="N27" i="5" s="1"/>
  <c r="N28" i="5" a="1"/>
  <c r="N28" i="5" s="1"/>
  <c r="N29" i="5" a="1"/>
  <c r="N29" i="5" s="1"/>
  <c r="N30" i="5" a="1"/>
  <c r="N30" i="5" s="1"/>
  <c r="N31" i="5" a="1"/>
  <c r="N31" i="5" s="1"/>
  <c r="N32" i="5" a="1"/>
  <c r="N32" i="5" s="1"/>
  <c r="N34" i="5" a="1"/>
  <c r="N34" i="5" s="1"/>
  <c r="N35" i="5" a="1"/>
  <c r="N35" i="5" s="1"/>
  <c r="N36" i="5" a="1"/>
  <c r="N36" i="5" s="1"/>
  <c r="N37" i="5" a="1"/>
  <c r="N37" i="5" s="1"/>
  <c r="N38" i="5" a="1"/>
  <c r="N38" i="5" s="1"/>
  <c r="N39" i="5" a="1"/>
  <c r="N39" i="5" s="1"/>
  <c r="N41" i="5" a="1"/>
  <c r="N41" i="5" s="1"/>
  <c r="N42" i="5" a="1"/>
  <c r="N42" i="5" s="1"/>
  <c r="N43" i="5" a="1"/>
  <c r="N43" i="5" s="1"/>
  <c r="N44" i="5" a="1"/>
  <c r="N44" i="5" s="1"/>
  <c r="N45" i="5" a="1"/>
  <c r="N45" i="5" s="1"/>
  <c r="N46" i="5" a="1"/>
  <c r="N46" i="5" s="1"/>
  <c r="N47" i="5" a="1"/>
  <c r="N47" i="5" s="1"/>
  <c r="N49" i="5" a="1"/>
  <c r="N49" i="5" s="1"/>
  <c r="N50" i="5" a="1"/>
  <c r="N50" i="5" s="1"/>
  <c r="N51" i="5" a="1"/>
  <c r="N51" i="5" s="1"/>
  <c r="N53" i="5" a="1"/>
  <c r="N53" i="5" s="1"/>
  <c r="N54" i="5" a="1"/>
  <c r="N54" i="5" s="1"/>
  <c r="N55" i="5" a="1"/>
  <c r="N55" i="5" s="1"/>
  <c r="N57" i="5" a="1"/>
  <c r="N57" i="5" s="1"/>
  <c r="N58" i="5" a="1"/>
  <c r="N58" i="5" s="1"/>
  <c r="N59" i="5" a="1"/>
  <c r="N59" i="5" s="1"/>
  <c r="N60" i="5" a="1"/>
  <c r="N60" i="5" s="1"/>
  <c r="N62" i="5" a="1"/>
  <c r="N62" i="5" s="1"/>
  <c r="N63" i="5" a="1"/>
  <c r="N63" i="5" s="1"/>
  <c r="N64" i="5" a="1"/>
  <c r="N64" i="5" s="1"/>
  <c r="N65" i="5" a="1"/>
  <c r="N65" i="5" s="1"/>
  <c r="N67" i="5" a="1"/>
  <c r="N67" i="5" s="1"/>
  <c r="N68" i="5" a="1"/>
  <c r="N68" i="5" s="1"/>
  <c r="N69" i="5" a="1"/>
  <c r="N69" i="5" s="1"/>
  <c r="N70" i="5" a="1"/>
  <c r="N70" i="5" s="1"/>
  <c r="N71" i="5" a="1"/>
  <c r="N71" i="5" s="1"/>
  <c r="N72" i="5" a="1"/>
  <c r="N72" i="5" s="1"/>
  <c r="N74" i="5" a="1"/>
  <c r="N74" i="5" s="1"/>
  <c r="N75" i="5" a="1"/>
  <c r="N75" i="5" s="1"/>
  <c r="N76" i="5" a="1"/>
  <c r="N76" i="5" s="1"/>
  <c r="N77" i="5" a="1"/>
  <c r="N77" i="5" s="1"/>
  <c r="N78" i="5" a="1"/>
  <c r="N78" i="5" s="1"/>
  <c r="N79" i="5" a="1"/>
  <c r="N79" i="5" s="1"/>
  <c r="N81" i="5" a="1"/>
  <c r="N81" i="5" s="1"/>
  <c r="N82" i="5" a="1"/>
  <c r="N82" i="5" s="1"/>
  <c r="N83" i="5" a="1"/>
  <c r="N83" i="5" s="1"/>
  <c r="N86" i="5" a="1"/>
  <c r="N86" i="5" s="1"/>
  <c r="N87" i="5" a="1"/>
  <c r="N87" i="5" s="1"/>
  <c r="N88" i="5" a="1"/>
  <c r="N88" i="5" s="1"/>
  <c r="N89" i="5" a="1"/>
  <c r="N89" i="5" s="1"/>
  <c r="N90" i="5" a="1"/>
  <c r="N90" i="5" s="1"/>
  <c r="N91" i="5" a="1"/>
  <c r="N91" i="5" s="1"/>
  <c r="N92" i="5" a="1"/>
  <c r="N92" i="5" s="1"/>
  <c r="N93" i="5" a="1"/>
  <c r="N93" i="5" s="1"/>
  <c r="N94" i="5" a="1"/>
  <c r="N94" i="5" s="1"/>
  <c r="N95" i="5" a="1"/>
  <c r="N95" i="5" s="1"/>
  <c r="N96" i="5" a="1"/>
  <c r="N96" i="5" s="1"/>
  <c r="N98" i="5" a="1"/>
  <c r="N98" i="5" s="1"/>
  <c r="N99" i="5" a="1"/>
  <c r="N99" i="5" s="1"/>
  <c r="N100" i="5" a="1"/>
  <c r="N100" i="5" s="1"/>
  <c r="N101" i="5" a="1"/>
  <c r="N101" i="5" s="1"/>
  <c r="N102" i="5" a="1"/>
  <c r="N102" i="5" s="1"/>
  <c r="N103" i="5" a="1"/>
  <c r="N103" i="5" s="1"/>
  <c r="N104" i="5" a="1"/>
  <c r="N104" i="5" s="1"/>
  <c r="N105" i="5" a="1"/>
  <c r="N105" i="5" s="1"/>
  <c r="N106" i="5" a="1"/>
  <c r="N106" i="5" s="1"/>
  <c r="N107" i="5" a="1"/>
  <c r="N107" i="5" s="1"/>
  <c r="N109" i="5" a="1"/>
  <c r="N109" i="5" s="1"/>
  <c r="N110" i="5" a="1"/>
  <c r="N110" i="5" s="1"/>
  <c r="N111" i="5" a="1"/>
  <c r="N111" i="5" s="1"/>
  <c r="N112" i="5" a="1"/>
  <c r="N112" i="5" s="1"/>
  <c r="N113" i="5" a="1"/>
  <c r="N113" i="5" s="1"/>
  <c r="N114" i="5" a="1"/>
  <c r="N114" i="5" s="1"/>
  <c r="N115" i="5" a="1"/>
  <c r="N115" i="5" s="1"/>
  <c r="N116" i="5" a="1"/>
  <c r="N116" i="5" s="1"/>
  <c r="N117" i="5" a="1"/>
  <c r="N117" i="5" s="1"/>
  <c r="N118" i="5" a="1"/>
  <c r="N118" i="5" s="1"/>
  <c r="N119" i="5" a="1"/>
  <c r="N119" i="5" s="1"/>
  <c r="N120" i="5" a="1"/>
  <c r="N120" i="5" s="1"/>
  <c r="N121" i="5" a="1"/>
  <c r="N121" i="5" s="1"/>
  <c r="N122" i="5" a="1"/>
  <c r="N122" i="5" s="1"/>
  <c r="N123" i="5" a="1"/>
  <c r="N123" i="5" s="1"/>
  <c r="N124" i="5" a="1"/>
  <c r="N124" i="5" s="1"/>
  <c r="N126" i="5" a="1"/>
  <c r="N126" i="5" s="1"/>
  <c r="N127" i="5" a="1"/>
  <c r="N127" i="5" s="1"/>
  <c r="N128" i="5" a="1"/>
  <c r="N128" i="5" s="1"/>
  <c r="N129" i="5" a="1"/>
  <c r="N129" i="5" s="1"/>
  <c r="N130" i="5" a="1"/>
  <c r="N130" i="5" s="1"/>
  <c r="N131" i="5" a="1"/>
  <c r="N131" i="5" s="1"/>
  <c r="N132" i="5" a="1"/>
  <c r="N132" i="5" s="1"/>
  <c r="N133" i="5" a="1"/>
  <c r="N133" i="5" s="1"/>
  <c r="N134" i="5" a="1"/>
  <c r="N134" i="5" s="1"/>
  <c r="N135" i="5" a="1"/>
  <c r="N135" i="5" s="1"/>
  <c r="N137" i="5" a="1"/>
  <c r="N137" i="5" s="1"/>
  <c r="N138" i="5" a="1"/>
  <c r="N138" i="5" s="1"/>
  <c r="N140" i="5" a="1"/>
  <c r="N140" i="5" s="1"/>
  <c r="N141" i="5" a="1"/>
  <c r="N141" i="5" s="1"/>
  <c r="N142" i="5" a="1"/>
  <c r="N142" i="5" s="1"/>
  <c r="N143" i="5" a="1"/>
  <c r="N143" i="5" s="1"/>
  <c r="N144" i="5" a="1"/>
  <c r="N144" i="5" s="1"/>
  <c r="N145" i="5" a="1"/>
  <c r="N145" i="5" s="1"/>
  <c r="N146" i="5" a="1"/>
  <c r="N146" i="5" s="1"/>
  <c r="N147" i="5" a="1"/>
  <c r="N147" i="5" s="1"/>
  <c r="N148" i="5" a="1"/>
  <c r="N148" i="5" s="1"/>
  <c r="N150" i="5" a="1"/>
  <c r="N150" i="5" s="1"/>
  <c r="N151" i="5" a="1"/>
  <c r="N151" i="5" s="1"/>
  <c r="N152" i="5" a="1"/>
  <c r="N152" i="5" s="1"/>
  <c r="N153" i="5" a="1"/>
  <c r="N153" i="5" s="1"/>
  <c r="N154" i="5" a="1"/>
  <c r="N154" i="5" s="1"/>
  <c r="N155" i="5" a="1"/>
  <c r="N155" i="5" s="1"/>
  <c r="N156" i="5" a="1"/>
  <c r="N156" i="5" s="1"/>
  <c r="N157" i="5" a="1"/>
  <c r="N157" i="5" s="1"/>
  <c r="N158" i="5" a="1"/>
  <c r="N158" i="5" s="1"/>
  <c r="N160" i="5" a="1"/>
  <c r="N160" i="5" s="1"/>
  <c r="N161" i="5" a="1"/>
  <c r="N161" i="5" s="1"/>
  <c r="N162" i="5" a="1"/>
  <c r="N162" i="5" s="1"/>
  <c r="N164" i="5" a="1"/>
  <c r="N164" i="5" s="1"/>
  <c r="N166" i="5" a="1"/>
  <c r="N166" i="5" s="1"/>
  <c r="N167" i="5" a="1"/>
  <c r="N167" i="5" s="1"/>
  <c r="N168" i="5" a="1"/>
  <c r="N168" i="5" s="1"/>
  <c r="N169" i="5" a="1"/>
  <c r="N169" i="5" s="1"/>
  <c r="N170" i="5" a="1"/>
  <c r="N170" i="5" s="1"/>
  <c r="N171" i="5" a="1"/>
  <c r="N171" i="5" s="1"/>
  <c r="N172" i="5" a="1"/>
  <c r="N172" i="5" s="1"/>
  <c r="N173" i="5" a="1"/>
  <c r="N173" i="5" s="1"/>
  <c r="N174" i="5" a="1"/>
  <c r="N174" i="5" s="1"/>
  <c r="N175" i="5" a="1"/>
  <c r="N175" i="5" s="1"/>
  <c r="N177" i="5" a="1"/>
  <c r="N177" i="5" s="1"/>
  <c r="N178" i="5" a="1"/>
  <c r="N178" i="5" s="1"/>
  <c r="N179" i="5" a="1"/>
  <c r="N179" i="5" s="1"/>
  <c r="N180" i="5" a="1"/>
  <c r="N180" i="5" s="1"/>
  <c r="N182" i="5" a="1"/>
  <c r="N182" i="5" s="1"/>
  <c r="N183" i="5" a="1"/>
  <c r="N183" i="5" s="1"/>
  <c r="N184" i="5" a="1"/>
  <c r="N184" i="5" s="1"/>
  <c r="N185" i="5" a="1"/>
  <c r="N185" i="5" s="1"/>
  <c r="N186" i="5" a="1"/>
  <c r="N186" i="5" s="1"/>
  <c r="N187" i="5" a="1"/>
  <c r="N187" i="5" s="1"/>
  <c r="N188" i="5" a="1"/>
  <c r="N188" i="5" s="1"/>
  <c r="N189" i="5" a="1"/>
  <c r="N189" i="5" s="1"/>
  <c r="N190" i="5" a="1"/>
  <c r="N190" i="5" s="1"/>
  <c r="N192" i="5" a="1"/>
  <c r="N192" i="5" s="1"/>
  <c r="N193" i="5" a="1"/>
  <c r="N193" i="5" s="1"/>
  <c r="N194" i="5" a="1"/>
  <c r="N194" i="5" s="1"/>
  <c r="N195" i="5" a="1"/>
  <c r="N195" i="5" s="1"/>
  <c r="N196" i="5" a="1"/>
  <c r="N196" i="5" s="1"/>
  <c r="N197" i="5" a="1"/>
  <c r="N197" i="5" s="1"/>
  <c r="N199" i="5" a="1"/>
  <c r="N199" i="5" s="1"/>
  <c r="N200" i="5" a="1"/>
  <c r="N200" i="5" s="1"/>
  <c r="N202" i="5" a="1"/>
  <c r="N202" i="5" s="1"/>
  <c r="N203" i="5" a="1"/>
  <c r="N203" i="5" s="1"/>
  <c r="N204" i="5" a="1"/>
  <c r="N204" i="5" s="1"/>
  <c r="N205" i="5" a="1"/>
  <c r="N205" i="5" s="1"/>
  <c r="N206" i="5" a="1"/>
  <c r="N206" i="5" s="1"/>
  <c r="N208" i="5" a="1"/>
  <c r="N208" i="5" s="1"/>
  <c r="N209" i="5" a="1"/>
  <c r="N209" i="5" s="1"/>
  <c r="N210" i="5" a="1"/>
  <c r="N210" i="5" s="1"/>
  <c r="N213" i="5" a="1"/>
  <c r="N213" i="5" s="1"/>
  <c r="N214" i="5" a="1"/>
  <c r="N214" i="5" s="1"/>
  <c r="N215" i="5" a="1"/>
  <c r="N215" i="5" s="1"/>
  <c r="N216" i="5" a="1"/>
  <c r="N216" i="5" s="1"/>
  <c r="N217" i="5" a="1"/>
  <c r="N217" i="5" s="1"/>
  <c r="N219" i="5" a="1"/>
  <c r="N219" i="5" s="1"/>
  <c r="N220" i="5" a="1"/>
  <c r="N220" i="5" s="1"/>
  <c r="N221" i="5" a="1"/>
  <c r="N221" i="5" s="1"/>
  <c r="N222" i="5" a="1"/>
  <c r="N222" i="5" s="1"/>
  <c r="N223" i="5" a="1"/>
  <c r="N223" i="5" s="1"/>
  <c r="N224" i="5" a="1"/>
  <c r="N224" i="5" s="1"/>
  <c r="N226" i="5" a="1"/>
  <c r="N226" i="5" s="1"/>
  <c r="N227" i="5" a="1"/>
  <c r="N227" i="5" s="1"/>
  <c r="N234" i="5" a="1"/>
  <c r="N234" i="5" s="1"/>
  <c r="N235" i="5" a="1"/>
  <c r="N235" i="5" s="1"/>
  <c r="N236" i="5" a="1"/>
  <c r="N236" i="5" s="1"/>
  <c r="N237" i="5" a="1"/>
  <c r="N237" i="5" s="1"/>
  <c r="N238" i="5" a="1"/>
  <c r="N238" i="5" s="1"/>
  <c r="N240" i="5" a="1"/>
  <c r="N240" i="5" s="1"/>
  <c r="N242" i="5" a="1"/>
  <c r="N242" i="5" s="1"/>
  <c r="N243" i="5" a="1"/>
  <c r="N243" i="5" s="1"/>
  <c r="N244" i="5" a="1"/>
  <c r="N244" i="5" s="1"/>
  <c r="N245" i="5" a="1"/>
  <c r="N245" i="5" s="1"/>
  <c r="N246" i="5" a="1"/>
  <c r="N246" i="5" s="1"/>
  <c r="N247" i="5" a="1"/>
  <c r="N247" i="5" s="1"/>
  <c r="N248" i="5" a="1"/>
  <c r="N248" i="5" s="1"/>
  <c r="N249" i="5" a="1"/>
  <c r="N249" i="5" s="1"/>
  <c r="N251" i="5" a="1"/>
  <c r="N251" i="5" s="1"/>
  <c r="N252" i="5" a="1"/>
  <c r="N252" i="5" s="1"/>
  <c r="N253" i="5" a="1"/>
  <c r="N253" i="5" s="1"/>
  <c r="N254" i="5" a="1"/>
  <c r="N254" i="5" s="1"/>
  <c r="N256" i="5" a="1"/>
  <c r="N256" i="5" s="1"/>
  <c r="N258" i="5" a="1"/>
  <c r="N258" i="5" s="1"/>
  <c r="N259" i="5" a="1"/>
  <c r="N259" i="5" s="1"/>
  <c r="N260" i="5" a="1"/>
  <c r="N260" i="5" s="1"/>
  <c r="N261" i="5" a="1"/>
  <c r="N261" i="5" s="1"/>
  <c r="N264" i="5" a="1"/>
  <c r="N264" i="5" s="1"/>
  <c r="N265" i="5" a="1"/>
  <c r="N265" i="5" s="1"/>
  <c r="N267" i="5" a="1"/>
  <c r="N267" i="5" s="1"/>
  <c r="N269" i="5" a="1"/>
  <c r="N269" i="5" s="1"/>
  <c r="N270" i="5" a="1"/>
  <c r="N270" i="5" s="1"/>
  <c r="N273" i="5" a="1"/>
  <c r="N273" i="5" s="1"/>
  <c r="N274" i="5" a="1"/>
  <c r="N274" i="5" s="1"/>
  <c r="N276" i="5" a="1"/>
  <c r="N276" i="5" s="1"/>
  <c r="N277" i="5" a="1"/>
  <c r="N277" i="5" s="1"/>
  <c r="N278" i="5" a="1"/>
  <c r="N278" i="5" s="1"/>
  <c r="N280" i="5" a="1"/>
  <c r="N280" i="5" s="1"/>
  <c r="N281" i="5" a="1"/>
  <c r="N281" i="5" s="1"/>
  <c r="N283" i="5" a="1"/>
  <c r="N283" i="5" s="1"/>
  <c r="N285" i="5" a="1"/>
  <c r="N285" i="5" s="1"/>
  <c r="N286" i="5" a="1"/>
  <c r="N286" i="5" s="1"/>
  <c r="N287" i="5" a="1"/>
  <c r="N287" i="5" s="1"/>
  <c r="N288" i="5" a="1"/>
  <c r="N288" i="5" s="1"/>
  <c r="N289" i="5" a="1"/>
  <c r="N289" i="5" s="1"/>
  <c r="N290" i="5" a="1"/>
  <c r="N290" i="5" s="1"/>
  <c r="N291" i="5" a="1"/>
  <c r="N291" i="5" s="1"/>
  <c r="N292" i="5" a="1"/>
  <c r="N292" i="5" s="1"/>
  <c r="N293" i="5" a="1"/>
  <c r="N293" i="5" s="1"/>
  <c r="N295" i="5" a="1"/>
  <c r="N295" i="5" s="1"/>
  <c r="N296" i="5" a="1"/>
  <c r="N296" i="5" s="1"/>
  <c r="N298" i="5" a="1"/>
  <c r="N298" i="5" s="1"/>
  <c r="N299" i="5" a="1"/>
  <c r="N299" i="5" s="1"/>
  <c r="N300" i="5" a="1"/>
  <c r="N300" i="5" s="1"/>
  <c r="N302" i="5" a="1"/>
  <c r="N302" i="5" s="1"/>
  <c r="N303" i="5" a="1"/>
  <c r="N303" i="5" s="1"/>
  <c r="N305" i="5" a="1"/>
  <c r="N305" i="5" s="1"/>
  <c r="N307" i="5" a="1"/>
  <c r="N307" i="5" s="1"/>
  <c r="N308" i="5" a="1"/>
  <c r="N308" i="5" s="1"/>
  <c r="N309" i="5" a="1"/>
  <c r="N309" i="5" s="1"/>
  <c r="N310" i="5" a="1"/>
  <c r="N310" i="5" s="1"/>
  <c r="N311" i="5" a="1"/>
  <c r="N311" i="5" s="1"/>
  <c r="N314" i="5" a="1"/>
  <c r="N314" i="5" s="1"/>
  <c r="N316" i="5" a="1"/>
  <c r="N316" i="5" s="1"/>
  <c r="N317" i="5" a="1"/>
  <c r="N317" i="5" s="1"/>
  <c r="N318" i="5" a="1"/>
  <c r="N318" i="5" s="1"/>
  <c r="N319" i="5" a="1"/>
  <c r="N319" i="5" s="1"/>
  <c r="N320" i="5" a="1"/>
  <c r="N320" i="5" s="1"/>
  <c r="N321" i="5" a="1"/>
  <c r="N321" i="5" s="1"/>
  <c r="N322" i="5" a="1"/>
  <c r="N322" i="5" s="1"/>
  <c r="N324" i="5" a="1"/>
  <c r="N324" i="5" s="1"/>
  <c r="N325" i="5" a="1"/>
  <c r="N325" i="5" s="1"/>
  <c r="N326" i="5" a="1"/>
  <c r="N326" i="5" s="1"/>
  <c r="N327" i="5" a="1"/>
  <c r="N327" i="5" s="1"/>
  <c r="N328" i="5" a="1"/>
  <c r="N328" i="5" s="1"/>
  <c r="N329" i="5" a="1"/>
  <c r="N329" i="5" s="1"/>
  <c r="N330" i="5" a="1"/>
  <c r="N330" i="5" s="1"/>
  <c r="N331" i="5" a="1"/>
  <c r="N331" i="5" s="1"/>
  <c r="N334" i="5" a="1"/>
  <c r="N334" i="5" s="1"/>
  <c r="N335" i="5" a="1"/>
  <c r="N335" i="5" s="1"/>
  <c r="N336" i="5" a="1"/>
  <c r="N336" i="5" s="1"/>
  <c r="N337" i="5" a="1"/>
  <c r="N337" i="5" s="1"/>
  <c r="N338" i="5" a="1"/>
  <c r="N338" i="5" s="1"/>
  <c r="N339" i="5" a="1"/>
  <c r="N339" i="5" s="1"/>
  <c r="N340" i="5" a="1"/>
  <c r="N340" i="5" s="1"/>
  <c r="N341" i="5" a="1"/>
  <c r="N341" i="5" s="1"/>
  <c r="N342" i="5" a="1"/>
  <c r="N342" i="5" s="1"/>
  <c r="N343" i="5" a="1"/>
  <c r="N343" i="5" s="1"/>
  <c r="N344" i="5" a="1"/>
  <c r="N344" i="5" s="1"/>
  <c r="N346" i="5" a="1"/>
  <c r="N346" i="5" s="1"/>
  <c r="N347" i="5" a="1"/>
  <c r="N347" i="5" s="1"/>
  <c r="N348" i="5" a="1"/>
  <c r="N348" i="5" s="1"/>
  <c r="N349" i="5" a="1"/>
  <c r="N349" i="5" s="1"/>
  <c r="N350" i="5" a="1"/>
  <c r="N350" i="5" s="1"/>
  <c r="N351" i="5" a="1"/>
  <c r="N351" i="5" s="1"/>
  <c r="N352" i="5" a="1"/>
  <c r="N352" i="5" s="1"/>
  <c r="N353" i="5" a="1"/>
  <c r="N353" i="5" s="1"/>
  <c r="N354" i="5" a="1"/>
  <c r="N354" i="5" s="1"/>
  <c r="N355" i="5" a="1"/>
  <c r="N355" i="5" s="1"/>
  <c r="N357" i="5" a="1"/>
  <c r="N357" i="5" s="1"/>
  <c r="N358" i="5" a="1"/>
  <c r="N358" i="5" s="1"/>
  <c r="N359" i="5" a="1"/>
  <c r="N359" i="5" s="1"/>
  <c r="N360" i="5" a="1"/>
  <c r="N360" i="5" s="1"/>
  <c r="N361" i="5" a="1"/>
  <c r="N361" i="5" s="1"/>
  <c r="N363" i="5" a="1"/>
  <c r="N363" i="5" s="1"/>
  <c r="N364" i="5" a="1"/>
  <c r="N364" i="5" s="1"/>
  <c r="N365" i="5" a="1"/>
  <c r="N365" i="5" s="1"/>
  <c r="N367" i="5" a="1"/>
  <c r="N367" i="5" s="1"/>
  <c r="N368" i="5" a="1"/>
  <c r="N368" i="5" s="1"/>
  <c r="N369" i="5" a="1"/>
  <c r="N369" i="5" s="1"/>
  <c r="N370" i="5" a="1"/>
  <c r="N370" i="5" s="1"/>
  <c r="N371" i="5" a="1"/>
  <c r="N371" i="5" s="1"/>
  <c r="N372" i="5" a="1"/>
  <c r="N372" i="5" s="1"/>
  <c r="N373" i="5" a="1"/>
  <c r="N373" i="5" s="1"/>
  <c r="N375" i="5" a="1"/>
  <c r="N375" i="5" s="1"/>
  <c r="N376" i="5" a="1"/>
  <c r="N376" i="5" s="1"/>
  <c r="N378" i="5" a="1"/>
  <c r="N378" i="5" s="1"/>
  <c r="N388" i="5" a="1"/>
  <c r="N388" i="5" s="1"/>
  <c r="N389" i="5" a="1"/>
  <c r="N389" i="5" s="1"/>
  <c r="N390" i="5" a="1"/>
  <c r="N390" i="5" s="1"/>
  <c r="N392" i="5" a="1"/>
  <c r="N392" i="5" s="1"/>
  <c r="N395" i="5" a="1"/>
  <c r="N395" i="5" s="1"/>
  <c r="N396" i="5" a="1"/>
  <c r="N396" i="5" s="1"/>
  <c r="N397" i="5" a="1"/>
  <c r="N397" i="5" s="1"/>
  <c r="N398" i="5" a="1"/>
  <c r="N398" i="5" s="1"/>
  <c r="N400" i="5" a="1"/>
  <c r="N400" i="5" s="1"/>
  <c r="N401" i="5" a="1"/>
  <c r="N401" i="5" s="1"/>
  <c r="N403" i="5" a="1"/>
  <c r="N403" i="5" s="1"/>
  <c r="N404" i="5" a="1"/>
  <c r="N404" i="5" s="1"/>
  <c r="N406" i="5" a="1"/>
  <c r="N406" i="5" s="1"/>
  <c r="N408" i="5" a="1"/>
  <c r="N408" i="5" s="1"/>
  <c r="N410" i="5" a="1"/>
  <c r="N410" i="5" s="1"/>
  <c r="N412" i="5" a="1"/>
  <c r="N412" i="5" s="1"/>
  <c r="N414" i="5" a="1"/>
  <c r="N414" i="5" s="1"/>
  <c r="N415" i="5" a="1"/>
  <c r="N415" i="5" s="1"/>
  <c r="N418" i="5" a="1"/>
  <c r="N418" i="5" s="1"/>
  <c r="N419" i="5" a="1"/>
  <c r="N419" i="5" s="1"/>
  <c r="N420" i="5" a="1"/>
  <c r="N420" i="5" s="1"/>
  <c r="N421" i="5" a="1"/>
  <c r="N421" i="5" s="1"/>
  <c r="N422" i="5" a="1"/>
  <c r="N422" i="5" s="1"/>
  <c r="N423" i="5" a="1"/>
  <c r="N423" i="5" s="1"/>
  <c r="N424" i="5" a="1"/>
  <c r="N424" i="5" s="1"/>
  <c r="N426" i="5" a="1"/>
  <c r="N426" i="5" s="1"/>
  <c r="N427" i="5" a="1"/>
  <c r="N427" i="5" s="1"/>
  <c r="N429" i="5" a="1"/>
  <c r="N429" i="5" s="1"/>
  <c r="N430" i="5" a="1"/>
  <c r="N430" i="5" s="1"/>
  <c r="N431" i="5" a="1"/>
  <c r="N431" i="5" s="1"/>
  <c r="N432" i="5" a="1"/>
  <c r="N432" i="5" s="1"/>
  <c r="N433" i="5" a="1"/>
  <c r="N433" i="5" s="1"/>
  <c r="N434" i="5" a="1"/>
  <c r="N434" i="5" s="1"/>
  <c r="N435" i="5" a="1"/>
  <c r="N435" i="5" s="1"/>
  <c r="N436" i="5" a="1"/>
  <c r="N436" i="5" s="1"/>
  <c r="N437" i="5" a="1"/>
  <c r="N437" i="5" s="1"/>
  <c r="N439" i="5" a="1"/>
  <c r="N439" i="5" s="1"/>
  <c r="N440" i="5" a="1"/>
  <c r="N440" i="5" s="1"/>
  <c r="N441" i="5" a="1"/>
  <c r="N441" i="5" s="1"/>
  <c r="N452" i="5" a="1"/>
  <c r="N452" i="5" s="1"/>
  <c r="N453" i="5" a="1"/>
  <c r="N453" i="5" s="1"/>
  <c r="N454" i="5" a="1"/>
  <c r="N454" i="5" s="1"/>
  <c r="N455" i="5" a="1"/>
  <c r="N455" i="5" s="1"/>
  <c r="N462" i="5" a="1"/>
  <c r="N462" i="5" s="1"/>
  <c r="N463" i="5" a="1"/>
  <c r="N463" i="5" s="1"/>
  <c r="N465" i="5" a="1"/>
  <c r="N465" i="5" s="1"/>
  <c r="N466" i="5" a="1"/>
  <c r="N466" i="5" s="1"/>
  <c r="N467" i="5" a="1"/>
  <c r="N467" i="5" s="1"/>
  <c r="N468" i="5" a="1"/>
  <c r="N468" i="5" s="1"/>
  <c r="N469" i="5" a="1"/>
  <c r="N469" i="5" s="1"/>
  <c r="N470" i="5" a="1"/>
  <c r="N470" i="5" s="1"/>
  <c r="N471" i="5" a="1"/>
  <c r="N471" i="5" s="1"/>
  <c r="N473" i="5" a="1"/>
  <c r="N473" i="5" s="1"/>
  <c r="N474" i="5" a="1"/>
  <c r="N474" i="5" s="1"/>
  <c r="N475" i="5" a="1"/>
  <c r="N475" i="5" s="1"/>
  <c r="N476" i="5" a="1"/>
  <c r="N476" i="5" s="1"/>
  <c r="N477" i="5" a="1"/>
  <c r="N477" i="5" s="1"/>
  <c r="N478" i="5" a="1"/>
  <c r="N478" i="5" s="1"/>
  <c r="N480" i="5" a="1"/>
  <c r="N480" i="5" s="1"/>
  <c r="N482" i="5" a="1"/>
  <c r="N482" i="5" s="1"/>
  <c r="N484" i="5" a="1"/>
  <c r="N484" i="5" s="1"/>
  <c r="N485" i="5" a="1"/>
  <c r="N485" i="5" s="1"/>
  <c r="N486" i="5" a="1"/>
  <c r="N486" i="5" s="1"/>
  <c r="N487" i="5" a="1"/>
  <c r="N487" i="5" s="1"/>
  <c r="N488" i="5" a="1"/>
  <c r="N488" i="5" s="1"/>
  <c r="N490" i="5" a="1"/>
  <c r="N490" i="5" s="1"/>
  <c r="N491" i="5" a="1"/>
  <c r="N491" i="5" s="1"/>
  <c r="N493" i="5" a="1"/>
  <c r="N493" i="5" s="1"/>
  <c r="N495" i="5" a="1"/>
  <c r="N495" i="5" s="1"/>
  <c r="N496" i="5" a="1"/>
  <c r="N496" i="5" s="1"/>
  <c r="N499" i="5" a="1"/>
  <c r="N499" i="5" s="1"/>
  <c r="N500" i="5" a="1"/>
  <c r="N500" i="5" s="1"/>
  <c r="N502" i="5" a="1"/>
  <c r="N502" i="5" s="1"/>
  <c r="N504" i="5" a="1"/>
  <c r="N504" i="5" s="1"/>
  <c r="N505" i="5" a="1"/>
  <c r="N505" i="5" s="1"/>
  <c r="N506" i="5" a="1"/>
  <c r="N506" i="5" s="1"/>
  <c r="N507" i="5" a="1"/>
  <c r="N507" i="5" s="1"/>
  <c r="N509" i="5" a="1"/>
  <c r="N509" i="5" s="1"/>
  <c r="N512" i="5" a="1"/>
  <c r="N512" i="5" s="1"/>
  <c r="N513" i="5" a="1"/>
  <c r="N513" i="5" s="1"/>
  <c r="N515" i="5" a="1"/>
  <c r="N515" i="5" s="1"/>
  <c r="N516" i="5" a="1"/>
  <c r="N516" i="5" s="1"/>
  <c r="N541" i="5" a="1"/>
  <c r="N541" i="5" s="1"/>
  <c r="N542" i="5" a="1"/>
  <c r="N542" i="5" s="1"/>
  <c r="N544" i="5" a="1"/>
  <c r="N544" i="5" s="1"/>
  <c r="N545" i="5" a="1"/>
  <c r="N545" i="5" s="1"/>
  <c r="N546" i="5" a="1"/>
  <c r="N546" i="5" s="1"/>
  <c r="N547" i="5" a="1"/>
  <c r="N547" i="5" s="1"/>
  <c r="N549" i="5" a="1"/>
  <c r="N549" i="5" s="1"/>
  <c r="N550" i="5" a="1"/>
  <c r="N550" i="5" s="1"/>
  <c r="N551" i="5" a="1"/>
  <c r="N551" i="5" s="1"/>
  <c r="N552" i="5" a="1"/>
  <c r="N552" i="5" s="1"/>
  <c r="N555" i="5" a="1"/>
  <c r="N555" i="5" s="1"/>
  <c r="N556" i="5" a="1"/>
  <c r="N556" i="5" s="1"/>
  <c r="N558" i="5" a="1"/>
  <c r="N558" i="5" s="1"/>
  <c r="N559" i="5" a="1"/>
  <c r="N559" i="5" s="1"/>
  <c r="N561" i="5" a="1"/>
  <c r="N561" i="5" s="1"/>
  <c r="N562" i="5" a="1"/>
  <c r="N562" i="5" s="1"/>
  <c r="N564" i="5" a="1"/>
  <c r="N564" i="5" s="1"/>
  <c r="N568" i="5" a="1"/>
  <c r="N568" i="5" s="1"/>
  <c r="N569" i="5" a="1"/>
  <c r="N569" i="5" s="1"/>
  <c r="N571" i="5" a="1"/>
  <c r="N571" i="5" s="1"/>
  <c r="N572" i="5" a="1"/>
  <c r="N572" i="5" s="1"/>
  <c r="N573" i="5" a="1"/>
  <c r="N573" i="5" s="1"/>
  <c r="N574" i="5" a="1"/>
  <c r="N574" i="5" s="1"/>
  <c r="N587" i="5" a="1"/>
  <c r="N587" i="5" s="1"/>
  <c r="N589" i="5" a="1"/>
  <c r="N589" i="5" s="1"/>
  <c r="N596" i="5" a="1"/>
  <c r="N596" i="5" s="1"/>
  <c r="N597" i="5" a="1"/>
  <c r="N597" i="5" s="1"/>
  <c r="N598" i="5" a="1"/>
  <c r="N598" i="5" s="1"/>
  <c r="N599" i="5" a="1"/>
  <c r="N599" i="5" s="1"/>
  <c r="N601" i="5" a="1"/>
  <c r="N601" i="5" s="1"/>
  <c r="N603" i="5" a="1"/>
  <c r="N603" i="5" s="1"/>
  <c r="N604" i="5" a="1"/>
  <c r="N604" i="5" s="1"/>
  <c r="N606" i="5" a="1"/>
  <c r="N606" i="5" s="1"/>
  <c r="N608" i="5" a="1"/>
  <c r="N608" i="5" s="1"/>
  <c r="N611" i="5" a="1"/>
  <c r="N611" i="5" s="1"/>
  <c r="N616" i="5" a="1"/>
  <c r="N616" i="5" s="1"/>
  <c r="N618" i="5" a="1"/>
  <c r="N618" i="5" s="1"/>
  <c r="N619" i="5" a="1"/>
  <c r="N619" i="5" s="1"/>
  <c r="N624" i="5" a="1"/>
  <c r="N624" i="5" s="1"/>
  <c r="N625" i="5" a="1"/>
  <c r="N625" i="5" s="1"/>
  <c r="N627" i="5" a="1"/>
  <c r="N627" i="5" s="1"/>
  <c r="N629" i="5" a="1"/>
  <c r="N629" i="5" s="1"/>
  <c r="N631" i="5" a="1"/>
  <c r="N631" i="5" s="1"/>
  <c r="N639" i="5" a="1"/>
  <c r="N639" i="5" s="1"/>
  <c r="N641" i="5" a="1"/>
  <c r="N641" i="5" s="1"/>
  <c r="N642" i="5" a="1"/>
  <c r="N642" i="5" s="1"/>
  <c r="N643" i="5" a="1"/>
  <c r="N643" i="5" s="1"/>
  <c r="N645" i="5" a="1"/>
  <c r="N645" i="5" s="1"/>
  <c r="N646" i="5" a="1"/>
  <c r="N646" i="5" s="1"/>
  <c r="N647" i="5" a="1"/>
  <c r="N647" i="5" s="1"/>
  <c r="N648" i="5" a="1"/>
  <c r="N648" i="5" s="1"/>
  <c r="N651" i="5" a="1"/>
  <c r="N651" i="5" s="1"/>
  <c r="N652" i="5" a="1"/>
  <c r="N652" i="5" s="1"/>
  <c r="N653" i="5" a="1"/>
  <c r="N653" i="5" s="1"/>
  <c r="N658" i="5" a="1"/>
  <c r="N658" i="5" s="1"/>
  <c r="N660" i="5" a="1"/>
  <c r="N660" i="5" s="1"/>
  <c r="N661" i="5" a="1"/>
  <c r="N661" i="5" s="1"/>
  <c r="N663" i="5" a="1"/>
  <c r="N663" i="5" s="1"/>
  <c r="N664" i="5" a="1"/>
  <c r="N664" i="5" s="1"/>
  <c r="N948" i="5" a="1"/>
  <c r="N948" i="5" s="1"/>
  <c r="N949" i="5" a="1"/>
  <c r="N949" i="5" s="1"/>
  <c r="N950" i="5" a="1"/>
  <c r="N950" i="5" s="1"/>
  <c r="N951" i="5" a="1"/>
  <c r="N951" i="5" s="1"/>
  <c r="N952" i="5" a="1"/>
  <c r="N952" i="5" s="1"/>
  <c r="N953" i="5" a="1"/>
  <c r="N953" i="5" s="1"/>
  <c r="N954" i="5" a="1"/>
  <c r="N954" i="5" s="1"/>
  <c r="N955" i="5" a="1"/>
  <c r="N955" i="5" s="1"/>
  <c r="N956" i="5" a="1"/>
  <c r="N956" i="5" s="1"/>
  <c r="N957" i="5" a="1"/>
  <c r="N957" i="5" s="1"/>
  <c r="N958" i="5" a="1"/>
  <c r="N958" i="5" s="1"/>
  <c r="N959" i="5" a="1"/>
  <c r="N959" i="5" s="1"/>
  <c r="N960" i="5" a="1"/>
  <c r="N960" i="5" s="1"/>
  <c r="N961" i="5" a="1"/>
  <c r="N961" i="5" s="1"/>
  <c r="N962" i="5" a="1"/>
  <c r="N962" i="5" s="1"/>
  <c r="N963" i="5" a="1"/>
  <c r="N963" i="5" s="1"/>
  <c r="N964" i="5" a="1"/>
  <c r="N964" i="5" s="1"/>
  <c r="N965" i="5" a="1"/>
  <c r="N965" i="5" s="1"/>
  <c r="N966" i="5" a="1"/>
  <c r="N966" i="5" s="1"/>
  <c r="M13" i="5" a="1"/>
  <c r="M13" i="5" s="1"/>
  <c r="M14" i="5" a="1"/>
  <c r="M14" i="5" s="1"/>
  <c r="M15" i="5" a="1"/>
  <c r="M15" i="5" s="1"/>
  <c r="M16" i="5" a="1"/>
  <c r="M16" i="5" s="1"/>
  <c r="M17" i="5" a="1"/>
  <c r="M17" i="5" s="1"/>
  <c r="M18" i="5" a="1"/>
  <c r="M18" i="5" s="1"/>
  <c r="M19" i="5" a="1"/>
  <c r="M19" i="5" s="1"/>
  <c r="M20" i="5" a="1"/>
  <c r="M20" i="5" s="1"/>
  <c r="M21" i="5" a="1"/>
  <c r="M21" i="5" s="1"/>
  <c r="M23" i="5" a="1"/>
  <c r="M23" i="5" s="1"/>
  <c r="M24" i="5" a="1"/>
  <c r="M24" i="5" s="1"/>
  <c r="M26" i="5" a="1"/>
  <c r="M26" i="5" s="1"/>
  <c r="M27" i="5" a="1"/>
  <c r="M27" i="5" s="1"/>
  <c r="M28" i="5" a="1"/>
  <c r="M28" i="5" s="1"/>
  <c r="M29" i="5" a="1"/>
  <c r="M29" i="5" s="1"/>
  <c r="M30" i="5" a="1"/>
  <c r="M30" i="5" s="1"/>
  <c r="M31" i="5" a="1"/>
  <c r="M31" i="5" s="1"/>
  <c r="M32" i="5" a="1"/>
  <c r="M32" i="5" s="1"/>
  <c r="M34" i="5" a="1"/>
  <c r="M34" i="5" s="1"/>
  <c r="M35" i="5" a="1"/>
  <c r="M35" i="5" s="1"/>
  <c r="M36" i="5" a="1"/>
  <c r="M36" i="5" s="1"/>
  <c r="M37" i="5" a="1"/>
  <c r="M37" i="5" s="1"/>
  <c r="M38" i="5" a="1"/>
  <c r="M38" i="5" s="1"/>
  <c r="M39" i="5" a="1"/>
  <c r="M39" i="5" s="1"/>
  <c r="M41" i="5" a="1"/>
  <c r="M41" i="5" s="1"/>
  <c r="M42" i="5" a="1"/>
  <c r="M42" i="5" s="1"/>
  <c r="M43" i="5" a="1"/>
  <c r="M43" i="5" s="1"/>
  <c r="M44" i="5" a="1"/>
  <c r="M44" i="5" s="1"/>
  <c r="M45" i="5" a="1"/>
  <c r="M45" i="5" s="1"/>
  <c r="M46" i="5" a="1"/>
  <c r="M46" i="5" s="1"/>
  <c r="M47" i="5" a="1"/>
  <c r="M47" i="5" s="1"/>
  <c r="M49" i="5" a="1"/>
  <c r="M49" i="5" s="1"/>
  <c r="M50" i="5" a="1"/>
  <c r="M50" i="5" s="1"/>
  <c r="M51" i="5" a="1"/>
  <c r="M51" i="5" s="1"/>
  <c r="M53" i="5" a="1"/>
  <c r="M53" i="5" s="1"/>
  <c r="M54" i="5" a="1"/>
  <c r="M54" i="5" s="1"/>
  <c r="M55" i="5" a="1"/>
  <c r="M55" i="5" s="1"/>
  <c r="M57" i="5" a="1"/>
  <c r="M57" i="5" s="1"/>
  <c r="M58" i="5" a="1"/>
  <c r="M58" i="5" s="1"/>
  <c r="M59" i="5" a="1"/>
  <c r="M59" i="5" s="1"/>
  <c r="M60" i="5" a="1"/>
  <c r="M60" i="5" s="1"/>
  <c r="M62" i="5" a="1"/>
  <c r="M62" i="5" s="1"/>
  <c r="M63" i="5" a="1"/>
  <c r="M63" i="5" s="1"/>
  <c r="M64" i="5" a="1"/>
  <c r="M64" i="5" s="1"/>
  <c r="M65" i="5" a="1"/>
  <c r="M65" i="5" s="1"/>
  <c r="M67" i="5" a="1"/>
  <c r="M67" i="5" s="1"/>
  <c r="M68" i="5" a="1"/>
  <c r="M68" i="5" s="1"/>
  <c r="M69" i="5" a="1"/>
  <c r="M69" i="5" s="1"/>
  <c r="M70" i="5" a="1"/>
  <c r="M70" i="5" s="1"/>
  <c r="M71" i="5" a="1"/>
  <c r="M71" i="5" s="1"/>
  <c r="M72" i="5" a="1"/>
  <c r="M72" i="5" s="1"/>
  <c r="M74" i="5" a="1"/>
  <c r="M74" i="5" s="1"/>
  <c r="M75" i="5" a="1"/>
  <c r="M75" i="5" s="1"/>
  <c r="M76" i="5" a="1"/>
  <c r="M76" i="5" s="1"/>
  <c r="M77" i="5" a="1"/>
  <c r="M77" i="5" s="1"/>
  <c r="M78" i="5" a="1"/>
  <c r="M78" i="5" s="1"/>
  <c r="M79" i="5" a="1"/>
  <c r="M79" i="5" s="1"/>
  <c r="M81" i="5" a="1"/>
  <c r="M81" i="5" s="1"/>
  <c r="M82" i="5" a="1"/>
  <c r="M82" i="5" s="1"/>
  <c r="M83" i="5" a="1"/>
  <c r="M83" i="5" s="1"/>
  <c r="M86" i="5" a="1"/>
  <c r="M86" i="5" s="1"/>
  <c r="M87" i="5" a="1"/>
  <c r="M87" i="5" s="1"/>
  <c r="M88" i="5" a="1"/>
  <c r="M88" i="5" s="1"/>
  <c r="M89" i="5" a="1"/>
  <c r="M89" i="5" s="1"/>
  <c r="M90" i="5" a="1"/>
  <c r="M90" i="5" s="1"/>
  <c r="M91" i="5" a="1"/>
  <c r="M91" i="5" s="1"/>
  <c r="M92" i="5" a="1"/>
  <c r="M92" i="5" s="1"/>
  <c r="M93" i="5" a="1"/>
  <c r="M93" i="5" s="1"/>
  <c r="M94" i="5" a="1"/>
  <c r="M94" i="5" s="1"/>
  <c r="M95" i="5" a="1"/>
  <c r="M95" i="5" s="1"/>
  <c r="M96" i="5" a="1"/>
  <c r="M96" i="5" s="1"/>
  <c r="M98" i="5" a="1"/>
  <c r="M98" i="5" s="1"/>
  <c r="M99" i="5" a="1"/>
  <c r="M99" i="5" s="1"/>
  <c r="M100" i="5" a="1"/>
  <c r="M100" i="5" s="1"/>
  <c r="M101" i="5" a="1"/>
  <c r="M101" i="5" s="1"/>
  <c r="M102" i="5" a="1"/>
  <c r="M102" i="5" s="1"/>
  <c r="M103" i="5" a="1"/>
  <c r="M103" i="5" s="1"/>
  <c r="M104" i="5" a="1"/>
  <c r="M104" i="5" s="1"/>
  <c r="M105" i="5" a="1"/>
  <c r="M105" i="5" s="1"/>
  <c r="M106" i="5" a="1"/>
  <c r="M106" i="5" s="1"/>
  <c r="M107" i="5" a="1"/>
  <c r="M107" i="5" s="1"/>
  <c r="M109" i="5" a="1"/>
  <c r="M109" i="5" s="1"/>
  <c r="M110" i="5" a="1"/>
  <c r="M110" i="5" s="1"/>
  <c r="M111" i="5" a="1"/>
  <c r="M111" i="5" s="1"/>
  <c r="M112" i="5" a="1"/>
  <c r="M112" i="5" s="1"/>
  <c r="M113" i="5" a="1"/>
  <c r="M113" i="5" s="1"/>
  <c r="M114" i="5" a="1"/>
  <c r="M114" i="5" s="1"/>
  <c r="M115" i="5" a="1"/>
  <c r="M115" i="5" s="1"/>
  <c r="M116" i="5" a="1"/>
  <c r="M116" i="5" s="1"/>
  <c r="M117" i="5" a="1"/>
  <c r="M117" i="5" s="1"/>
  <c r="M118" i="5" a="1"/>
  <c r="M118" i="5" s="1"/>
  <c r="M119" i="5" a="1"/>
  <c r="M119" i="5" s="1"/>
  <c r="M120" i="5" a="1"/>
  <c r="M120" i="5" s="1"/>
  <c r="M121" i="5" a="1"/>
  <c r="M121" i="5" s="1"/>
  <c r="M122" i="5" a="1"/>
  <c r="M122" i="5" s="1"/>
  <c r="M123" i="5" a="1"/>
  <c r="M123" i="5" s="1"/>
  <c r="M124" i="5" a="1"/>
  <c r="M124" i="5" s="1"/>
  <c r="M126" i="5" a="1"/>
  <c r="M126" i="5" s="1"/>
  <c r="M127" i="5" a="1"/>
  <c r="M127" i="5" s="1"/>
  <c r="M128" i="5" a="1"/>
  <c r="M128" i="5" s="1"/>
  <c r="M129" i="5" a="1"/>
  <c r="M129" i="5" s="1"/>
  <c r="M130" i="5" a="1"/>
  <c r="M130" i="5" s="1"/>
  <c r="M131" i="5" a="1"/>
  <c r="M131" i="5" s="1"/>
  <c r="M132" i="5" a="1"/>
  <c r="M132" i="5" s="1"/>
  <c r="M133" i="5" a="1"/>
  <c r="M133" i="5" s="1"/>
  <c r="M134" i="5" a="1"/>
  <c r="M134" i="5" s="1"/>
  <c r="M135" i="5" a="1"/>
  <c r="M135" i="5" s="1"/>
  <c r="M137" i="5" a="1"/>
  <c r="M137" i="5" s="1"/>
  <c r="M138" i="5" a="1"/>
  <c r="M138" i="5" s="1"/>
  <c r="M140" i="5" a="1"/>
  <c r="M140" i="5" s="1"/>
  <c r="M141" i="5" a="1"/>
  <c r="M141" i="5" s="1"/>
  <c r="M142" i="5" a="1"/>
  <c r="M142" i="5" s="1"/>
  <c r="M143" i="5" a="1"/>
  <c r="M143" i="5" s="1"/>
  <c r="M144" i="5" a="1"/>
  <c r="M144" i="5" s="1"/>
  <c r="M145" i="5" a="1"/>
  <c r="M145" i="5" s="1"/>
  <c r="M146" i="5" a="1"/>
  <c r="M146" i="5" s="1"/>
  <c r="M147" i="5" a="1"/>
  <c r="M147" i="5" s="1"/>
  <c r="M148" i="5" a="1"/>
  <c r="M148" i="5" s="1"/>
  <c r="M150" i="5" a="1"/>
  <c r="M150" i="5" s="1"/>
  <c r="M151" i="5" a="1"/>
  <c r="M151" i="5" s="1"/>
  <c r="M152" i="5" a="1"/>
  <c r="M152" i="5" s="1"/>
  <c r="M153" i="5" a="1"/>
  <c r="M153" i="5" s="1"/>
  <c r="M154" i="5" a="1"/>
  <c r="M154" i="5" s="1"/>
  <c r="M155" i="5" a="1"/>
  <c r="M155" i="5" s="1"/>
  <c r="M156" i="5" a="1"/>
  <c r="M156" i="5" s="1"/>
  <c r="M157" i="5" a="1"/>
  <c r="M157" i="5" s="1"/>
  <c r="M158" i="5" a="1"/>
  <c r="M158" i="5" s="1"/>
  <c r="M160" i="5" a="1"/>
  <c r="M160" i="5" s="1"/>
  <c r="M161" i="5" a="1"/>
  <c r="M161" i="5" s="1"/>
  <c r="M162" i="5" a="1"/>
  <c r="M162" i="5" s="1"/>
  <c r="M164" i="5" a="1"/>
  <c r="M164" i="5" s="1"/>
  <c r="M166" i="5" a="1"/>
  <c r="M166" i="5" s="1"/>
  <c r="M167" i="5" a="1"/>
  <c r="M167" i="5" s="1"/>
  <c r="M168" i="5" a="1"/>
  <c r="M168" i="5" s="1"/>
  <c r="M169" i="5" a="1"/>
  <c r="M169" i="5" s="1"/>
  <c r="M170" i="5" a="1"/>
  <c r="M170" i="5" s="1"/>
  <c r="M171" i="5" a="1"/>
  <c r="M171" i="5" s="1"/>
  <c r="M172" i="5" a="1"/>
  <c r="M172" i="5" s="1"/>
  <c r="M173" i="5" a="1"/>
  <c r="M173" i="5" s="1"/>
  <c r="M174" i="5" a="1"/>
  <c r="M174" i="5" s="1"/>
  <c r="M175" i="5" a="1"/>
  <c r="M175" i="5" s="1"/>
  <c r="M177" i="5" a="1"/>
  <c r="M177" i="5" s="1"/>
  <c r="M178" i="5" a="1"/>
  <c r="M178" i="5" s="1"/>
  <c r="M179" i="5" a="1"/>
  <c r="M179" i="5" s="1"/>
  <c r="M180" i="5" a="1"/>
  <c r="M180" i="5" s="1"/>
  <c r="M182" i="5" a="1"/>
  <c r="M182" i="5" s="1"/>
  <c r="M183" i="5" a="1"/>
  <c r="M183" i="5" s="1"/>
  <c r="M184" i="5" a="1"/>
  <c r="M184" i="5" s="1"/>
  <c r="M185" i="5" a="1"/>
  <c r="M185" i="5" s="1"/>
  <c r="M186" i="5" a="1"/>
  <c r="M186" i="5" s="1"/>
  <c r="M187" i="5" a="1"/>
  <c r="M187" i="5" s="1"/>
  <c r="M188" i="5" a="1"/>
  <c r="M188" i="5" s="1"/>
  <c r="M189" i="5" a="1"/>
  <c r="M189" i="5" s="1"/>
  <c r="M190" i="5" a="1"/>
  <c r="M190" i="5" s="1"/>
  <c r="M192" i="5" a="1"/>
  <c r="M192" i="5" s="1"/>
  <c r="M193" i="5" a="1"/>
  <c r="M193" i="5" s="1"/>
  <c r="M194" i="5" a="1"/>
  <c r="M194" i="5" s="1"/>
  <c r="M195" i="5" a="1"/>
  <c r="M195" i="5" s="1"/>
  <c r="M196" i="5" a="1"/>
  <c r="M196" i="5" s="1"/>
  <c r="M197" i="5" a="1"/>
  <c r="M197" i="5" s="1"/>
  <c r="M199" i="5" a="1"/>
  <c r="M199" i="5" s="1"/>
  <c r="M200" i="5" a="1"/>
  <c r="M200" i="5" s="1"/>
  <c r="M202" i="5" a="1"/>
  <c r="M202" i="5" s="1"/>
  <c r="M203" i="5" a="1"/>
  <c r="M203" i="5" s="1"/>
  <c r="M204" i="5" a="1"/>
  <c r="M204" i="5" s="1"/>
  <c r="M205" i="5" a="1"/>
  <c r="M205" i="5" s="1"/>
  <c r="M206" i="5" a="1"/>
  <c r="M206" i="5" s="1"/>
  <c r="M208" i="5" a="1"/>
  <c r="M208" i="5" s="1"/>
  <c r="M209" i="5" a="1"/>
  <c r="M209" i="5" s="1"/>
  <c r="M210" i="5" a="1"/>
  <c r="M210" i="5" s="1"/>
  <c r="M213" i="5" a="1"/>
  <c r="M213" i="5" s="1"/>
  <c r="M214" i="5" a="1"/>
  <c r="M214" i="5" s="1"/>
  <c r="M215" i="5" a="1"/>
  <c r="M215" i="5" s="1"/>
  <c r="M216" i="5" a="1"/>
  <c r="M216" i="5" s="1"/>
  <c r="M217" i="5" a="1"/>
  <c r="M217" i="5" s="1"/>
  <c r="M219" i="5" a="1"/>
  <c r="M219" i="5" s="1"/>
  <c r="M220" i="5" a="1"/>
  <c r="M220" i="5" s="1"/>
  <c r="M221" i="5" a="1"/>
  <c r="M221" i="5" s="1"/>
  <c r="M222" i="5" a="1"/>
  <c r="M222" i="5" s="1"/>
  <c r="M223" i="5" a="1"/>
  <c r="M223" i="5" s="1"/>
  <c r="M224" i="5" a="1"/>
  <c r="M224" i="5" s="1"/>
  <c r="M226" i="5" a="1"/>
  <c r="M226" i="5" s="1"/>
  <c r="M227" i="5" a="1"/>
  <c r="M227" i="5" s="1"/>
  <c r="M234" i="5" a="1"/>
  <c r="M234" i="5" s="1"/>
  <c r="M235" i="5" a="1"/>
  <c r="M235" i="5" s="1"/>
  <c r="M236" i="5" a="1"/>
  <c r="M236" i="5" s="1"/>
  <c r="M237" i="5" a="1"/>
  <c r="M237" i="5" s="1"/>
  <c r="M238" i="5" a="1"/>
  <c r="M238" i="5" s="1"/>
  <c r="M240" i="5" a="1"/>
  <c r="M240" i="5" s="1"/>
  <c r="M242" i="5" a="1"/>
  <c r="M242" i="5" s="1"/>
  <c r="M243" i="5" a="1"/>
  <c r="M243" i="5" s="1"/>
  <c r="M244" i="5" a="1"/>
  <c r="M244" i="5" s="1"/>
  <c r="M245" i="5" a="1"/>
  <c r="M245" i="5" s="1"/>
  <c r="M246" i="5" a="1"/>
  <c r="M246" i="5" s="1"/>
  <c r="M247" i="5" a="1"/>
  <c r="M247" i="5" s="1"/>
  <c r="M248" i="5" a="1"/>
  <c r="M248" i="5" s="1"/>
  <c r="M249" i="5" a="1"/>
  <c r="M249" i="5" s="1"/>
  <c r="M251" i="5" a="1"/>
  <c r="M251" i="5" s="1"/>
  <c r="M252" i="5" a="1"/>
  <c r="M252" i="5" s="1"/>
  <c r="M253" i="5" a="1"/>
  <c r="M253" i="5" s="1"/>
  <c r="M254" i="5" a="1"/>
  <c r="M254" i="5" s="1"/>
  <c r="M256" i="5" a="1"/>
  <c r="M256" i="5" s="1"/>
  <c r="M258" i="5" a="1"/>
  <c r="M258" i="5" s="1"/>
  <c r="M259" i="5" a="1"/>
  <c r="M259" i="5" s="1"/>
  <c r="M260" i="5" a="1"/>
  <c r="M260" i="5" s="1"/>
  <c r="M261" i="5" a="1"/>
  <c r="M261" i="5" s="1"/>
  <c r="M264" i="5" a="1"/>
  <c r="M264" i="5" s="1"/>
  <c r="M265" i="5" a="1"/>
  <c r="M265" i="5" s="1"/>
  <c r="M267" i="5" a="1"/>
  <c r="M267" i="5" s="1"/>
  <c r="M269" i="5" a="1"/>
  <c r="M269" i="5" s="1"/>
  <c r="M270" i="5" a="1"/>
  <c r="M270" i="5" s="1"/>
  <c r="M273" i="5" a="1"/>
  <c r="M273" i="5" s="1"/>
  <c r="M274" i="5" a="1"/>
  <c r="M274" i="5" s="1"/>
  <c r="M276" i="5" a="1"/>
  <c r="M276" i="5" s="1"/>
  <c r="M277" i="5" a="1"/>
  <c r="M277" i="5" s="1"/>
  <c r="M278" i="5" a="1"/>
  <c r="M278" i="5" s="1"/>
  <c r="M280" i="5" a="1"/>
  <c r="M280" i="5" s="1"/>
  <c r="M281" i="5" a="1"/>
  <c r="M281" i="5" s="1"/>
  <c r="M283" i="5" a="1"/>
  <c r="M283" i="5" s="1"/>
  <c r="M285" i="5" a="1"/>
  <c r="M285" i="5" s="1"/>
  <c r="M286" i="5" a="1"/>
  <c r="M286" i="5" s="1"/>
  <c r="M287" i="5" a="1"/>
  <c r="M287" i="5" s="1"/>
  <c r="M288" i="5" a="1"/>
  <c r="M288" i="5" s="1"/>
  <c r="M289" i="5" a="1"/>
  <c r="M289" i="5" s="1"/>
  <c r="M290" i="5" a="1"/>
  <c r="M290" i="5" s="1"/>
  <c r="M291" i="5" a="1"/>
  <c r="M291" i="5" s="1"/>
  <c r="M292" i="5" a="1"/>
  <c r="M292" i="5" s="1"/>
  <c r="M293" i="5" a="1"/>
  <c r="M293" i="5" s="1"/>
  <c r="M295" i="5" a="1"/>
  <c r="M295" i="5" s="1"/>
  <c r="M296" i="5" a="1"/>
  <c r="M296" i="5" s="1"/>
  <c r="M298" i="5" a="1"/>
  <c r="M298" i="5" s="1"/>
  <c r="M299" i="5" a="1"/>
  <c r="M299" i="5" s="1"/>
  <c r="M300" i="5" a="1"/>
  <c r="M300" i="5" s="1"/>
  <c r="M302" i="5" a="1"/>
  <c r="M302" i="5" s="1"/>
  <c r="M303" i="5" a="1"/>
  <c r="M303" i="5" s="1"/>
  <c r="M305" i="5" a="1"/>
  <c r="M305" i="5" s="1"/>
  <c r="M307" i="5" a="1"/>
  <c r="M307" i="5" s="1"/>
  <c r="M308" i="5" a="1"/>
  <c r="M308" i="5" s="1"/>
  <c r="M309" i="5" a="1"/>
  <c r="M309" i="5" s="1"/>
  <c r="M310" i="5" a="1"/>
  <c r="M310" i="5" s="1"/>
  <c r="M311" i="5" a="1"/>
  <c r="M311" i="5" s="1"/>
  <c r="M314" i="5" a="1"/>
  <c r="M314" i="5" s="1"/>
  <c r="M316" i="5" a="1"/>
  <c r="M316" i="5" s="1"/>
  <c r="M317" i="5" a="1"/>
  <c r="M317" i="5" s="1"/>
  <c r="M318" i="5" a="1"/>
  <c r="M318" i="5" s="1"/>
  <c r="M319" i="5" a="1"/>
  <c r="M319" i="5" s="1"/>
  <c r="M320" i="5" a="1"/>
  <c r="M320" i="5" s="1"/>
  <c r="M321" i="5" a="1"/>
  <c r="M321" i="5" s="1"/>
  <c r="M322" i="5" a="1"/>
  <c r="M322" i="5" s="1"/>
  <c r="M324" i="5" a="1"/>
  <c r="M324" i="5" s="1"/>
  <c r="M325" i="5" a="1"/>
  <c r="M325" i="5" s="1"/>
  <c r="M326" i="5" a="1"/>
  <c r="M326" i="5" s="1"/>
  <c r="M327" i="5" a="1"/>
  <c r="M327" i="5" s="1"/>
  <c r="M328" i="5" a="1"/>
  <c r="M328" i="5" s="1"/>
  <c r="M329" i="5" a="1"/>
  <c r="M329" i="5" s="1"/>
  <c r="M330" i="5" a="1"/>
  <c r="M330" i="5" s="1"/>
  <c r="M331" i="5" a="1"/>
  <c r="M331" i="5" s="1"/>
  <c r="M334" i="5" a="1"/>
  <c r="M334" i="5" s="1"/>
  <c r="M335" i="5" a="1"/>
  <c r="M335" i="5" s="1"/>
  <c r="M336" i="5" a="1"/>
  <c r="M336" i="5" s="1"/>
  <c r="M337" i="5" a="1"/>
  <c r="M337" i="5" s="1"/>
  <c r="M338" i="5" a="1"/>
  <c r="M338" i="5" s="1"/>
  <c r="M339" i="5" a="1"/>
  <c r="M339" i="5" s="1"/>
  <c r="M340" i="5" a="1"/>
  <c r="M340" i="5" s="1"/>
  <c r="M341" i="5" a="1"/>
  <c r="M341" i="5" s="1"/>
  <c r="M342" i="5" a="1"/>
  <c r="M342" i="5" s="1"/>
  <c r="M343" i="5" a="1"/>
  <c r="M343" i="5" s="1"/>
  <c r="M344" i="5" a="1"/>
  <c r="M344" i="5" s="1"/>
  <c r="M346" i="5" a="1"/>
  <c r="M346" i="5" s="1"/>
  <c r="M347" i="5" a="1"/>
  <c r="M347" i="5" s="1"/>
  <c r="M348" i="5" a="1"/>
  <c r="M348" i="5" s="1"/>
  <c r="M349" i="5" a="1"/>
  <c r="M349" i="5" s="1"/>
  <c r="M350" i="5" a="1"/>
  <c r="M350" i="5" s="1"/>
  <c r="M351" i="5" a="1"/>
  <c r="M351" i="5" s="1"/>
  <c r="M352" i="5" a="1"/>
  <c r="M352" i="5" s="1"/>
  <c r="M353" i="5" a="1"/>
  <c r="M353" i="5" s="1"/>
  <c r="M354" i="5" a="1"/>
  <c r="M354" i="5" s="1"/>
  <c r="M355" i="5" a="1"/>
  <c r="M355" i="5" s="1"/>
  <c r="M357" i="5" a="1"/>
  <c r="M357" i="5" s="1"/>
  <c r="M358" i="5" a="1"/>
  <c r="M358" i="5" s="1"/>
  <c r="M359" i="5" a="1"/>
  <c r="M359" i="5" s="1"/>
  <c r="M360" i="5" a="1"/>
  <c r="M360" i="5" s="1"/>
  <c r="M361" i="5" a="1"/>
  <c r="M361" i="5" s="1"/>
  <c r="M363" i="5" a="1"/>
  <c r="M363" i="5" s="1"/>
  <c r="M364" i="5" a="1"/>
  <c r="M364" i="5" s="1"/>
  <c r="M365" i="5" a="1"/>
  <c r="M365" i="5" s="1"/>
  <c r="M367" i="5" a="1"/>
  <c r="M367" i="5" s="1"/>
  <c r="M368" i="5" a="1"/>
  <c r="M368" i="5" s="1"/>
  <c r="M369" i="5" a="1"/>
  <c r="M369" i="5" s="1"/>
  <c r="M370" i="5" a="1"/>
  <c r="M370" i="5" s="1"/>
  <c r="M371" i="5" a="1"/>
  <c r="M371" i="5" s="1"/>
  <c r="M372" i="5" a="1"/>
  <c r="M372" i="5" s="1"/>
  <c r="M373" i="5" a="1"/>
  <c r="M373" i="5" s="1"/>
  <c r="M375" i="5" a="1"/>
  <c r="M375" i="5" s="1"/>
  <c r="M376" i="5" a="1"/>
  <c r="M376" i="5" s="1"/>
  <c r="M378" i="5" a="1"/>
  <c r="M378" i="5" s="1"/>
  <c r="M388" i="5" a="1"/>
  <c r="M388" i="5" s="1"/>
  <c r="M389" i="5" a="1"/>
  <c r="M389" i="5" s="1"/>
  <c r="M390" i="5" a="1"/>
  <c r="M390" i="5" s="1"/>
  <c r="M392" i="5" a="1"/>
  <c r="M392" i="5" s="1"/>
  <c r="M395" i="5" a="1"/>
  <c r="M395" i="5" s="1"/>
  <c r="M396" i="5" a="1"/>
  <c r="M396" i="5" s="1"/>
  <c r="M397" i="5" a="1"/>
  <c r="M397" i="5" s="1"/>
  <c r="M398" i="5" a="1"/>
  <c r="M398" i="5" s="1"/>
  <c r="M400" i="5" a="1"/>
  <c r="M400" i="5" s="1"/>
  <c r="M401" i="5" a="1"/>
  <c r="M401" i="5" s="1"/>
  <c r="M403" i="5" a="1"/>
  <c r="M403" i="5" s="1"/>
  <c r="M404" i="5" a="1"/>
  <c r="M404" i="5" s="1"/>
  <c r="M406" i="5" a="1"/>
  <c r="M406" i="5" s="1"/>
  <c r="M408" i="5" a="1"/>
  <c r="M408" i="5" s="1"/>
  <c r="M410" i="5" a="1"/>
  <c r="M410" i="5" s="1"/>
  <c r="M412" i="5" a="1"/>
  <c r="M412" i="5" s="1"/>
  <c r="M414" i="5" a="1"/>
  <c r="M414" i="5" s="1"/>
  <c r="M415" i="5" a="1"/>
  <c r="M415" i="5" s="1"/>
  <c r="M418" i="5" a="1"/>
  <c r="M418" i="5" s="1"/>
  <c r="M419" i="5" a="1"/>
  <c r="M419" i="5" s="1"/>
  <c r="M420" i="5" a="1"/>
  <c r="M420" i="5" s="1"/>
  <c r="M421" i="5" a="1"/>
  <c r="M421" i="5" s="1"/>
  <c r="M422" i="5" a="1"/>
  <c r="M422" i="5" s="1"/>
  <c r="M423" i="5" a="1"/>
  <c r="M423" i="5" s="1"/>
  <c r="M424" i="5" a="1"/>
  <c r="M424" i="5" s="1"/>
  <c r="M426" i="5" a="1"/>
  <c r="M426" i="5" s="1"/>
  <c r="M427" i="5" a="1"/>
  <c r="M427" i="5" s="1"/>
  <c r="M429" i="5" a="1"/>
  <c r="M429" i="5" s="1"/>
  <c r="M430" i="5" a="1"/>
  <c r="M430" i="5" s="1"/>
  <c r="M431" i="5" a="1"/>
  <c r="M431" i="5" s="1"/>
  <c r="M432" i="5" a="1"/>
  <c r="M432" i="5" s="1"/>
  <c r="M433" i="5" a="1"/>
  <c r="M433" i="5" s="1"/>
  <c r="M434" i="5" a="1"/>
  <c r="M434" i="5" s="1"/>
  <c r="M435" i="5" a="1"/>
  <c r="M435" i="5" s="1"/>
  <c r="M436" i="5" a="1"/>
  <c r="M436" i="5" s="1"/>
  <c r="M437" i="5" a="1"/>
  <c r="M437" i="5" s="1"/>
  <c r="M439" i="5" a="1"/>
  <c r="M439" i="5" s="1"/>
  <c r="M440" i="5" a="1"/>
  <c r="M440" i="5" s="1"/>
  <c r="M441" i="5" a="1"/>
  <c r="M441" i="5" s="1"/>
  <c r="M452" i="5" a="1"/>
  <c r="M452" i="5" s="1"/>
  <c r="M453" i="5" a="1"/>
  <c r="M453" i="5" s="1"/>
  <c r="M454" i="5" a="1"/>
  <c r="M454" i="5" s="1"/>
  <c r="M455" i="5" a="1"/>
  <c r="M455" i="5" s="1"/>
  <c r="M462" i="5" a="1"/>
  <c r="M462" i="5" s="1"/>
  <c r="M463" i="5" a="1"/>
  <c r="M463" i="5" s="1"/>
  <c r="M465" i="5" a="1"/>
  <c r="M465" i="5" s="1"/>
  <c r="M466" i="5" a="1"/>
  <c r="M466" i="5" s="1"/>
  <c r="M467" i="5" a="1"/>
  <c r="M467" i="5" s="1"/>
  <c r="M468" i="5" a="1"/>
  <c r="M468" i="5" s="1"/>
  <c r="M469" i="5" a="1"/>
  <c r="M469" i="5" s="1"/>
  <c r="M470" i="5" a="1"/>
  <c r="M470" i="5" s="1"/>
  <c r="M471" i="5" a="1"/>
  <c r="M471" i="5" s="1"/>
  <c r="M473" i="5" a="1"/>
  <c r="M473" i="5" s="1"/>
  <c r="M474" i="5" a="1"/>
  <c r="M474" i="5" s="1"/>
  <c r="M475" i="5" a="1"/>
  <c r="M475" i="5" s="1"/>
  <c r="M476" i="5" a="1"/>
  <c r="M476" i="5" s="1"/>
  <c r="M477" i="5" a="1"/>
  <c r="M477" i="5" s="1"/>
  <c r="M478" i="5" a="1"/>
  <c r="M478" i="5" s="1"/>
  <c r="M480" i="5" a="1"/>
  <c r="M480" i="5" s="1"/>
  <c r="M482" i="5" a="1"/>
  <c r="M482" i="5" s="1"/>
  <c r="M484" i="5" a="1"/>
  <c r="M484" i="5" s="1"/>
  <c r="M485" i="5" a="1"/>
  <c r="M485" i="5" s="1"/>
  <c r="M486" i="5" a="1"/>
  <c r="M486" i="5" s="1"/>
  <c r="M487" i="5" a="1"/>
  <c r="M487" i="5" s="1"/>
  <c r="M488" i="5" a="1"/>
  <c r="M488" i="5" s="1"/>
  <c r="M490" i="5" a="1"/>
  <c r="M490" i="5" s="1"/>
  <c r="M491" i="5" a="1"/>
  <c r="M491" i="5" s="1"/>
  <c r="M493" i="5" a="1"/>
  <c r="M493" i="5" s="1"/>
  <c r="M495" i="5" a="1"/>
  <c r="M495" i="5" s="1"/>
  <c r="M496" i="5" a="1"/>
  <c r="M496" i="5" s="1"/>
  <c r="M499" i="5" a="1"/>
  <c r="M499" i="5" s="1"/>
  <c r="M500" i="5" a="1"/>
  <c r="M500" i="5" s="1"/>
  <c r="M502" i="5" a="1"/>
  <c r="M502" i="5" s="1"/>
  <c r="M504" i="5" a="1"/>
  <c r="M504" i="5" s="1"/>
  <c r="M505" i="5" a="1"/>
  <c r="M505" i="5" s="1"/>
  <c r="M506" i="5" a="1"/>
  <c r="M506" i="5" s="1"/>
  <c r="M507" i="5" a="1"/>
  <c r="M507" i="5" s="1"/>
  <c r="M509" i="5" a="1"/>
  <c r="M509" i="5" s="1"/>
  <c r="M512" i="5" a="1"/>
  <c r="M512" i="5" s="1"/>
  <c r="M513" i="5" a="1"/>
  <c r="M513" i="5" s="1"/>
  <c r="M515" i="5" a="1"/>
  <c r="M515" i="5" s="1"/>
  <c r="M516" i="5" a="1"/>
  <c r="M516" i="5" s="1"/>
  <c r="M541" i="5" a="1"/>
  <c r="M541" i="5" s="1"/>
  <c r="M542" i="5" a="1"/>
  <c r="M542" i="5" s="1"/>
  <c r="M544" i="5" a="1"/>
  <c r="M544" i="5" s="1"/>
  <c r="M545" i="5" a="1"/>
  <c r="M545" i="5" s="1"/>
  <c r="M546" i="5" a="1"/>
  <c r="M546" i="5" s="1"/>
  <c r="M549" i="5" a="1"/>
  <c r="M549" i="5" s="1"/>
  <c r="M550" i="5" a="1"/>
  <c r="M550" i="5" s="1"/>
  <c r="M551" i="5" a="1"/>
  <c r="M551" i="5" s="1"/>
  <c r="M552" i="5" a="1"/>
  <c r="M552" i="5" s="1"/>
  <c r="M555" i="5" a="1"/>
  <c r="M555" i="5" s="1"/>
  <c r="M556" i="5" a="1"/>
  <c r="M556" i="5" s="1"/>
  <c r="M558" i="5" a="1"/>
  <c r="M558" i="5" s="1"/>
  <c r="M559" i="5" a="1"/>
  <c r="M559" i="5" s="1"/>
  <c r="M561" i="5" a="1"/>
  <c r="M561" i="5" s="1"/>
  <c r="M562" i="5" a="1"/>
  <c r="M562" i="5" s="1"/>
  <c r="M564" i="5" a="1"/>
  <c r="M564" i="5" s="1"/>
  <c r="M568" i="5" a="1"/>
  <c r="M568" i="5" s="1"/>
  <c r="M569" i="5" a="1"/>
  <c r="M569" i="5" s="1"/>
  <c r="M571" i="5" a="1"/>
  <c r="M571" i="5" s="1"/>
  <c r="M572" i="5" a="1"/>
  <c r="M572" i="5" s="1"/>
  <c r="M573" i="5" a="1"/>
  <c r="M573" i="5" s="1"/>
  <c r="M574" i="5" a="1"/>
  <c r="M574" i="5" s="1"/>
  <c r="M587" i="5" a="1"/>
  <c r="M587" i="5" s="1"/>
  <c r="M589" i="5" a="1"/>
  <c r="M589" i="5" s="1"/>
  <c r="M596" i="5" a="1"/>
  <c r="M596" i="5" s="1"/>
  <c r="M597" i="5" a="1"/>
  <c r="M597" i="5" s="1"/>
  <c r="M598" i="5" a="1"/>
  <c r="M598" i="5" s="1"/>
  <c r="M599" i="5" a="1"/>
  <c r="M599" i="5" s="1"/>
  <c r="M601" i="5" a="1"/>
  <c r="M601" i="5" s="1"/>
  <c r="M603" i="5" a="1"/>
  <c r="M603" i="5" s="1"/>
  <c r="M604" i="5" a="1"/>
  <c r="M604" i="5" s="1"/>
  <c r="M606" i="5" a="1"/>
  <c r="M606" i="5" s="1"/>
  <c r="M608" i="5" a="1"/>
  <c r="M608" i="5" s="1"/>
  <c r="M611" i="5" a="1"/>
  <c r="M611" i="5" s="1"/>
  <c r="M616" i="5" a="1"/>
  <c r="M616" i="5" s="1"/>
  <c r="M618" i="5" a="1"/>
  <c r="M618" i="5" s="1"/>
  <c r="M619" i="5" a="1"/>
  <c r="M619" i="5" s="1"/>
  <c r="M624" i="5" a="1"/>
  <c r="M624" i="5" s="1"/>
  <c r="M625" i="5" a="1"/>
  <c r="M625" i="5" s="1"/>
  <c r="M627" i="5" a="1"/>
  <c r="M627" i="5" s="1"/>
  <c r="M629" i="5" a="1"/>
  <c r="M629" i="5" s="1"/>
  <c r="M631" i="5" a="1"/>
  <c r="M631" i="5" s="1"/>
  <c r="M639" i="5" a="1"/>
  <c r="M639" i="5" s="1"/>
  <c r="M641" i="5" a="1"/>
  <c r="M641" i="5" s="1"/>
  <c r="M642" i="5" a="1"/>
  <c r="M642" i="5" s="1"/>
  <c r="M643" i="5" a="1"/>
  <c r="M643" i="5" s="1"/>
  <c r="M645" i="5" a="1"/>
  <c r="M645" i="5" s="1"/>
  <c r="M646" i="5" a="1"/>
  <c r="M646" i="5" s="1"/>
  <c r="M647" i="5" a="1"/>
  <c r="M647" i="5" s="1"/>
  <c r="M648" i="5" a="1"/>
  <c r="M648" i="5" s="1"/>
  <c r="M651" i="5" a="1"/>
  <c r="M651" i="5" s="1"/>
  <c r="M652" i="5" a="1"/>
  <c r="M652" i="5" s="1"/>
  <c r="M653" i="5" a="1"/>
  <c r="M653" i="5" s="1"/>
  <c r="M658" i="5" a="1"/>
  <c r="M658" i="5" s="1"/>
  <c r="M660" i="5" a="1"/>
  <c r="M660" i="5" s="1"/>
  <c r="M661" i="5" a="1"/>
  <c r="M661" i="5" s="1"/>
  <c r="M663" i="5" a="1"/>
  <c r="M663" i="5" s="1"/>
  <c r="M664" i="5" a="1"/>
  <c r="M664" i="5" s="1"/>
  <c r="M948" i="5" a="1"/>
  <c r="M948" i="5" s="1"/>
  <c r="M949" i="5" a="1"/>
  <c r="M949" i="5" s="1"/>
  <c r="M950" i="5" a="1"/>
  <c r="M950" i="5" s="1"/>
  <c r="M951" i="5" a="1"/>
  <c r="M951" i="5" s="1"/>
  <c r="M952" i="5" a="1"/>
  <c r="M952" i="5" s="1"/>
  <c r="M953" i="5" a="1"/>
  <c r="M953" i="5" s="1"/>
  <c r="M954" i="5" a="1"/>
  <c r="M954" i="5" s="1"/>
  <c r="M955" i="5" a="1"/>
  <c r="M955" i="5" s="1"/>
  <c r="M956" i="5" a="1"/>
  <c r="M956" i="5" s="1"/>
  <c r="M957" i="5" a="1"/>
  <c r="M957" i="5" s="1"/>
  <c r="M958" i="5" a="1"/>
  <c r="M958" i="5" s="1"/>
  <c r="M959" i="5" a="1"/>
  <c r="M959" i="5" s="1"/>
  <c r="M960" i="5" a="1"/>
  <c r="M960" i="5" s="1"/>
  <c r="M961" i="5" a="1"/>
  <c r="M961" i="5" s="1"/>
  <c r="M962" i="5" a="1"/>
  <c r="M962" i="5" s="1"/>
  <c r="M963" i="5" a="1"/>
  <c r="M963" i="5" s="1"/>
  <c r="M964" i="5" a="1"/>
  <c r="M964" i="5" s="1"/>
  <c r="M965" i="5" a="1"/>
  <c r="M965" i="5" s="1"/>
  <c r="M966" i="5" a="1"/>
  <c r="M966" i="5" s="1"/>
  <c r="O12" i="5" l="1" a="1"/>
  <c r="O12" i="5" s="1"/>
  <c r="N12" i="5" a="1"/>
  <c r="N12" i="5" s="1"/>
  <c r="M12" i="5" a="1"/>
  <c r="M12" i="5" s="1"/>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386" i="5"/>
  <c r="A387" i="5"/>
  <c r="A388" i="5"/>
  <c r="A389" i="5"/>
  <c r="A390" i="5"/>
  <c r="A391" i="5"/>
  <c r="A392" i="5"/>
  <c r="A393" i="5"/>
  <c r="A394" i="5"/>
  <c r="A395" i="5"/>
  <c r="A396" i="5"/>
  <c r="A397" i="5"/>
  <c r="A398" i="5"/>
  <c r="A399" i="5"/>
  <c r="A400" i="5"/>
  <c r="A401" i="5"/>
  <c r="A402" i="5"/>
  <c r="A403" i="5"/>
  <c r="A404" i="5"/>
  <c r="A405" i="5"/>
  <c r="A406" i="5"/>
  <c r="A407" i="5"/>
  <c r="A408" i="5"/>
  <c r="A409" i="5"/>
  <c r="A410" i="5"/>
  <c r="A411" i="5"/>
  <c r="A412" i="5"/>
  <c r="A413" i="5"/>
  <c r="A414" i="5"/>
  <c r="A415" i="5"/>
  <c r="A416" i="5"/>
  <c r="A417" i="5"/>
  <c r="A418" i="5"/>
  <c r="A419" i="5"/>
  <c r="A420" i="5"/>
  <c r="A421" i="5"/>
  <c r="A422" i="5"/>
  <c r="A423" i="5"/>
  <c r="A424" i="5"/>
  <c r="A425" i="5"/>
  <c r="A426" i="5"/>
  <c r="A427" i="5"/>
  <c r="A428" i="5"/>
  <c r="A429" i="5"/>
  <c r="A430" i="5"/>
  <c r="A431" i="5"/>
  <c r="A432" i="5"/>
  <c r="A433" i="5"/>
  <c r="A434" i="5"/>
  <c r="A435" i="5"/>
  <c r="A436" i="5"/>
  <c r="A437" i="5"/>
  <c r="A438" i="5"/>
  <c r="A439" i="5"/>
  <c r="A440" i="5"/>
  <c r="A441" i="5"/>
  <c r="A442" i="5"/>
  <c r="A443" i="5"/>
  <c r="A444" i="5"/>
  <c r="A445" i="5"/>
  <c r="A446" i="5"/>
  <c r="A447" i="5"/>
  <c r="A448" i="5"/>
  <c r="A449" i="5"/>
  <c r="A450" i="5"/>
  <c r="A451" i="5"/>
  <c r="A452" i="5"/>
  <c r="A453" i="5"/>
  <c r="A454" i="5"/>
  <c r="A455" i="5"/>
  <c r="A456" i="5"/>
  <c r="A457" i="5"/>
  <c r="A458" i="5"/>
  <c r="A459" i="5"/>
  <c r="A460" i="5"/>
  <c r="A461" i="5"/>
  <c r="A462" i="5"/>
  <c r="A463" i="5"/>
  <c r="A464" i="5"/>
  <c r="A465" i="5"/>
  <c r="A466" i="5"/>
  <c r="A467" i="5"/>
  <c r="A468" i="5"/>
  <c r="A469" i="5"/>
  <c r="A470" i="5"/>
  <c r="A471" i="5"/>
  <c r="A472" i="5"/>
  <c r="A473" i="5"/>
  <c r="A474" i="5"/>
  <c r="A475" i="5"/>
  <c r="A476" i="5"/>
  <c r="A477" i="5"/>
  <c r="A478" i="5"/>
  <c r="A479" i="5"/>
  <c r="A480" i="5"/>
  <c r="A481" i="5"/>
  <c r="A482" i="5"/>
  <c r="A483" i="5"/>
  <c r="A484" i="5"/>
  <c r="A485" i="5"/>
  <c r="A486" i="5"/>
  <c r="A487" i="5"/>
  <c r="A488" i="5"/>
  <c r="A489" i="5"/>
  <c r="A490" i="5"/>
  <c r="A491" i="5"/>
  <c r="A492" i="5"/>
  <c r="A493" i="5"/>
  <c r="A494" i="5"/>
  <c r="A495" i="5"/>
  <c r="A496" i="5"/>
  <c r="A497" i="5"/>
  <c r="A498" i="5"/>
  <c r="A499" i="5"/>
  <c r="A500" i="5"/>
  <c r="A501" i="5"/>
  <c r="A502" i="5"/>
  <c r="A503" i="5"/>
  <c r="A504" i="5"/>
  <c r="A505" i="5"/>
  <c r="A506" i="5"/>
  <c r="A507" i="5"/>
  <c r="A508" i="5"/>
  <c r="A509" i="5"/>
  <c r="A510" i="5"/>
  <c r="A511" i="5"/>
  <c r="A512" i="5"/>
  <c r="A513" i="5"/>
  <c r="A514" i="5"/>
  <c r="A515" i="5"/>
  <c r="A516" i="5"/>
  <c r="A517" i="5"/>
  <c r="A518" i="5"/>
  <c r="A519" i="5"/>
  <c r="A520" i="5"/>
  <c r="A521" i="5"/>
  <c r="A522" i="5"/>
  <c r="A523" i="5"/>
  <c r="A524" i="5"/>
  <c r="A525" i="5"/>
  <c r="A526" i="5"/>
  <c r="A527" i="5"/>
  <c r="A528" i="5"/>
  <c r="A529" i="5"/>
  <c r="A530" i="5"/>
  <c r="A531" i="5"/>
  <c r="A532" i="5"/>
  <c r="A533" i="5"/>
  <c r="A534" i="5"/>
  <c r="A535" i="5"/>
  <c r="A536" i="5"/>
  <c r="A537" i="5"/>
  <c r="A538" i="5"/>
  <c r="A539" i="5"/>
  <c r="A540" i="5"/>
  <c r="A541" i="5"/>
  <c r="A542" i="5"/>
  <c r="A543" i="5"/>
  <c r="A544" i="5"/>
  <c r="A545" i="5"/>
  <c r="A546" i="5"/>
  <c r="A547" i="5"/>
  <c r="A548" i="5"/>
  <c r="A549" i="5"/>
  <c r="A550" i="5"/>
  <c r="A551" i="5"/>
  <c r="A552" i="5"/>
  <c r="A553" i="5"/>
  <c r="A554" i="5"/>
  <c r="A555" i="5"/>
  <c r="A556" i="5"/>
  <c r="A557" i="5"/>
  <c r="A558" i="5"/>
  <c r="A559" i="5"/>
  <c r="A560" i="5"/>
  <c r="A561" i="5"/>
  <c r="A562" i="5"/>
  <c r="A563" i="5"/>
  <c r="A564" i="5"/>
  <c r="A565" i="5"/>
  <c r="A566" i="5"/>
  <c r="A567" i="5"/>
  <c r="A568" i="5"/>
  <c r="A569" i="5"/>
  <c r="A570" i="5"/>
  <c r="A571" i="5"/>
  <c r="A572" i="5"/>
  <c r="A573" i="5"/>
  <c r="A574" i="5"/>
  <c r="A575" i="5"/>
  <c r="A576" i="5"/>
  <c r="A577" i="5"/>
  <c r="A578" i="5"/>
  <c r="A579" i="5"/>
  <c r="A580" i="5"/>
  <c r="A581" i="5"/>
  <c r="A582" i="5"/>
  <c r="A583" i="5"/>
  <c r="A584" i="5"/>
  <c r="A585" i="5"/>
  <c r="A586" i="5"/>
  <c r="A587" i="5"/>
  <c r="A588" i="5"/>
  <c r="A589" i="5"/>
  <c r="A590" i="5"/>
  <c r="A591" i="5"/>
  <c r="A592" i="5"/>
  <c r="A593" i="5"/>
  <c r="A594" i="5"/>
  <c r="A595" i="5"/>
  <c r="A596" i="5"/>
  <c r="A597" i="5"/>
  <c r="A598" i="5"/>
  <c r="A599" i="5"/>
  <c r="A600" i="5"/>
  <c r="A601" i="5"/>
  <c r="A602" i="5"/>
  <c r="A603" i="5"/>
  <c r="A604" i="5"/>
  <c r="A605" i="5"/>
  <c r="A606" i="5"/>
  <c r="A607" i="5"/>
  <c r="A608" i="5"/>
  <c r="A609" i="5"/>
  <c r="A610" i="5"/>
  <c r="A611" i="5"/>
  <c r="A612" i="5"/>
  <c r="A613" i="5"/>
  <c r="A614" i="5"/>
  <c r="A615" i="5"/>
  <c r="A616" i="5"/>
  <c r="A617" i="5"/>
  <c r="A618" i="5"/>
  <c r="A619" i="5"/>
  <c r="A620" i="5"/>
  <c r="A621" i="5"/>
  <c r="A622" i="5"/>
  <c r="A623" i="5"/>
  <c r="A624" i="5"/>
  <c r="A625" i="5"/>
  <c r="A626" i="5"/>
  <c r="A627" i="5"/>
  <c r="A628" i="5"/>
  <c r="A629" i="5"/>
  <c r="A630" i="5"/>
  <c r="A631" i="5"/>
  <c r="A632" i="5"/>
  <c r="A633" i="5"/>
  <c r="A634" i="5"/>
  <c r="A635" i="5"/>
  <c r="A636" i="5"/>
  <c r="A637" i="5"/>
  <c r="A638" i="5"/>
  <c r="A639" i="5"/>
  <c r="A640" i="5"/>
  <c r="A641" i="5"/>
  <c r="A642" i="5"/>
  <c r="A643" i="5"/>
  <c r="A644" i="5"/>
  <c r="A645" i="5"/>
  <c r="A646" i="5"/>
  <c r="A647" i="5"/>
  <c r="A648" i="5"/>
  <c r="A649" i="5"/>
  <c r="A650" i="5"/>
  <c r="A651" i="5"/>
  <c r="A652" i="5"/>
  <c r="A653" i="5"/>
  <c r="A654" i="5"/>
  <c r="A655" i="5"/>
  <c r="A656" i="5"/>
  <c r="A657" i="5"/>
  <c r="A658" i="5"/>
  <c r="A659" i="5"/>
  <c r="A660" i="5"/>
  <c r="A661" i="5"/>
  <c r="A662" i="5"/>
  <c r="A663" i="5"/>
  <c r="A664" i="5"/>
  <c r="A665" i="5"/>
  <c r="A666" i="5"/>
  <c r="A667" i="5"/>
  <c r="A668" i="5"/>
  <c r="A669" i="5"/>
  <c r="A670" i="5"/>
  <c r="A672" i="5"/>
  <c r="A673" i="5"/>
  <c r="A674" i="5"/>
  <c r="A675" i="5"/>
  <c r="A676" i="5"/>
  <c r="A677" i="5"/>
  <c r="A678" i="5"/>
  <c r="A679" i="5"/>
  <c r="A680" i="5"/>
  <c r="A681" i="5"/>
  <c r="A682" i="5"/>
  <c r="A683" i="5"/>
  <c r="A684" i="5"/>
  <c r="A685" i="5"/>
  <c r="A686" i="5"/>
  <c r="A687" i="5"/>
  <c r="A688" i="5"/>
  <c r="A689" i="5"/>
  <c r="A690" i="5"/>
  <c r="A691" i="5"/>
  <c r="A692" i="5"/>
  <c r="A693" i="5"/>
  <c r="A694" i="5"/>
  <c r="A695" i="5"/>
  <c r="A696" i="5"/>
  <c r="A697" i="5"/>
  <c r="A698" i="5"/>
  <c r="A699" i="5"/>
  <c r="A700" i="5"/>
  <c r="A701" i="5"/>
  <c r="A702" i="5"/>
  <c r="A703" i="5"/>
  <c r="A704" i="5"/>
  <c r="A705" i="5"/>
  <c r="A706" i="5"/>
  <c r="A707" i="5"/>
  <c r="A708" i="5"/>
  <c r="A709" i="5"/>
  <c r="A710" i="5"/>
  <c r="A711" i="5"/>
  <c r="A712" i="5"/>
  <c r="A713" i="5"/>
  <c r="A714" i="5"/>
  <c r="A715" i="5"/>
  <c r="A716" i="5"/>
  <c r="A717" i="5"/>
  <c r="A718" i="5"/>
  <c r="A719" i="5"/>
  <c r="A720" i="5"/>
  <c r="A721" i="5"/>
  <c r="A722" i="5"/>
  <c r="A723" i="5"/>
  <c r="A724" i="5"/>
  <c r="A725" i="5"/>
  <c r="A726" i="5"/>
  <c r="A727" i="5"/>
  <c r="A728" i="5"/>
  <c r="A729" i="5"/>
  <c r="A730" i="5"/>
  <c r="A731" i="5"/>
  <c r="A732" i="5"/>
  <c r="A733" i="5"/>
  <c r="A734" i="5"/>
  <c r="A735" i="5"/>
  <c r="A736" i="5"/>
  <c r="A737" i="5"/>
  <c r="A738" i="5"/>
  <c r="A739" i="5"/>
  <c r="A740" i="5"/>
  <c r="A741" i="5"/>
  <c r="A742" i="5"/>
  <c r="A743" i="5"/>
  <c r="A744" i="5"/>
  <c r="A745" i="5"/>
  <c r="A746" i="5"/>
  <c r="A747" i="5"/>
  <c r="A748" i="5"/>
  <c r="A749" i="5"/>
  <c r="A750" i="5"/>
  <c r="A751" i="5"/>
  <c r="A752" i="5"/>
  <c r="A753" i="5"/>
  <c r="A754" i="5"/>
  <c r="A755" i="5"/>
  <c r="A756" i="5"/>
  <c r="A757" i="5"/>
  <c r="A758" i="5"/>
  <c r="A759" i="5"/>
  <c r="A760" i="5"/>
  <c r="A761" i="5"/>
  <c r="A762" i="5"/>
  <c r="A763" i="5"/>
  <c r="A764" i="5"/>
  <c r="A765" i="5"/>
  <c r="A766" i="5"/>
  <c r="A767" i="5"/>
  <c r="A768" i="5"/>
  <c r="A769" i="5"/>
  <c r="A770" i="5"/>
  <c r="A771" i="5"/>
  <c r="A772" i="5"/>
  <c r="A773" i="5"/>
  <c r="A774" i="5"/>
  <c r="A775" i="5"/>
  <c r="A776" i="5"/>
  <c r="A777" i="5"/>
  <c r="A778" i="5"/>
  <c r="A779" i="5"/>
  <c r="A780" i="5"/>
  <c r="A781" i="5"/>
  <c r="A782" i="5"/>
  <c r="A783" i="5"/>
  <c r="A784" i="5"/>
  <c r="A785" i="5"/>
  <c r="A786" i="5"/>
  <c r="A787" i="5"/>
  <c r="A788" i="5"/>
  <c r="A789" i="5"/>
  <c r="A790" i="5"/>
  <c r="A791" i="5"/>
  <c r="A792" i="5"/>
  <c r="A793" i="5"/>
  <c r="A794" i="5"/>
  <c r="A795" i="5"/>
  <c r="A796" i="5"/>
  <c r="A797" i="5"/>
  <c r="A798" i="5"/>
  <c r="A799" i="5"/>
  <c r="A800" i="5"/>
  <c r="A801" i="5"/>
  <c r="A802" i="5"/>
  <c r="A803" i="5"/>
  <c r="A804" i="5"/>
  <c r="A805" i="5"/>
  <c r="A806" i="5"/>
  <c r="A807" i="5"/>
  <c r="A808" i="5"/>
  <c r="A809" i="5"/>
  <c r="A810" i="5"/>
  <c r="A811" i="5"/>
  <c r="A812" i="5"/>
  <c r="A813" i="5"/>
  <c r="A814" i="5"/>
  <c r="A815" i="5"/>
  <c r="A816" i="5"/>
  <c r="A817" i="5"/>
  <c r="A818" i="5"/>
  <c r="A819" i="5"/>
  <c r="A820" i="5"/>
  <c r="A821" i="5"/>
  <c r="A822" i="5"/>
  <c r="A823" i="5"/>
  <c r="A824" i="5"/>
  <c r="A825" i="5"/>
  <c r="A826" i="5"/>
  <c r="A827" i="5"/>
  <c r="A828" i="5"/>
  <c r="A829" i="5"/>
  <c r="A830" i="5"/>
  <c r="A831" i="5"/>
  <c r="A832" i="5"/>
  <c r="A833" i="5"/>
  <c r="A834" i="5"/>
  <c r="A835" i="5"/>
  <c r="A836" i="5"/>
  <c r="A837" i="5"/>
  <c r="A838" i="5"/>
  <c r="A839" i="5"/>
  <c r="A840" i="5"/>
  <c r="A841" i="5"/>
  <c r="A842" i="5"/>
  <c r="A843" i="5"/>
  <c r="A844" i="5"/>
  <c r="A845" i="5"/>
  <c r="A846" i="5"/>
  <c r="A847" i="5"/>
  <c r="A848" i="5"/>
  <c r="A849" i="5"/>
  <c r="A850" i="5"/>
  <c r="A851" i="5"/>
  <c r="A852" i="5"/>
  <c r="A853" i="5"/>
  <c r="A854" i="5"/>
  <c r="A855" i="5"/>
  <c r="A856" i="5"/>
  <c r="A857" i="5"/>
  <c r="A858" i="5"/>
  <c r="A859" i="5"/>
  <c r="A860" i="5"/>
  <c r="A861" i="5"/>
  <c r="A862" i="5"/>
  <c r="A863" i="5"/>
  <c r="A864" i="5"/>
  <c r="A865" i="5"/>
  <c r="A866" i="5"/>
  <c r="A867" i="5"/>
  <c r="A868" i="5"/>
  <c r="A869" i="5"/>
  <c r="A870" i="5"/>
  <c r="A871" i="5"/>
  <c r="A872" i="5"/>
  <c r="A873" i="5"/>
  <c r="A874" i="5"/>
  <c r="A875" i="5"/>
  <c r="A876" i="5"/>
  <c r="A877" i="5"/>
  <c r="A878" i="5"/>
  <c r="A879" i="5"/>
  <c r="A880" i="5"/>
  <c r="A881" i="5"/>
  <c r="A882" i="5"/>
  <c r="A883" i="5"/>
  <c r="A884" i="5"/>
  <c r="A885" i="5"/>
  <c r="A886" i="5"/>
  <c r="A887" i="5"/>
  <c r="A888" i="5"/>
  <c r="A889" i="5"/>
  <c r="A890" i="5"/>
  <c r="A891" i="5"/>
  <c r="A892" i="5"/>
  <c r="A893" i="5"/>
  <c r="A894" i="5"/>
  <c r="A895" i="5"/>
  <c r="A896" i="5"/>
  <c r="A897" i="5"/>
  <c r="A898" i="5"/>
  <c r="A899" i="5"/>
  <c r="A900" i="5"/>
  <c r="A901" i="5"/>
  <c r="A902" i="5"/>
  <c r="A903" i="5"/>
  <c r="A904" i="5"/>
  <c r="A905" i="5"/>
  <c r="A906" i="5"/>
  <c r="A907" i="5"/>
  <c r="A908" i="5"/>
  <c r="A909" i="5"/>
  <c r="A910" i="5"/>
  <c r="A911" i="5"/>
  <c r="A912" i="5"/>
  <c r="A913" i="5"/>
  <c r="A914" i="5"/>
  <c r="A915" i="5"/>
  <c r="A916" i="5"/>
  <c r="A917" i="5"/>
  <c r="A918" i="5"/>
  <c r="A919" i="5"/>
  <c r="A920" i="5"/>
  <c r="A921" i="5"/>
  <c r="A922" i="5"/>
  <c r="A923" i="5"/>
  <c r="A924" i="5"/>
  <c r="A925" i="5"/>
  <c r="A926" i="5"/>
  <c r="A927" i="5"/>
  <c r="A928" i="5"/>
  <c r="A929" i="5"/>
  <c r="A930" i="5"/>
  <c r="A931" i="5"/>
  <c r="A932" i="5"/>
  <c r="A933" i="5"/>
  <c r="A934" i="5"/>
  <c r="A935" i="5"/>
  <c r="A936" i="5"/>
  <c r="A937" i="5"/>
  <c r="A938" i="5"/>
  <c r="A939" i="5"/>
  <c r="A940" i="5"/>
  <c r="A941" i="5"/>
  <c r="A942" i="5"/>
  <c r="A943" i="5"/>
  <c r="A944" i="5"/>
  <c r="A945" i="5"/>
  <c r="A946" i="5"/>
  <c r="A947" i="5"/>
  <c r="A948" i="5"/>
  <c r="A949" i="5"/>
  <c r="A950" i="5"/>
  <c r="A951" i="5"/>
  <c r="A952" i="5"/>
  <c r="A953" i="5"/>
  <c r="A954" i="5"/>
  <c r="A955" i="5"/>
  <c r="A956" i="5"/>
  <c r="A957" i="5"/>
  <c r="A958" i="5"/>
  <c r="A959" i="5"/>
  <c r="A960" i="5"/>
  <c r="A961" i="5"/>
  <c r="A962" i="5"/>
  <c r="A963" i="5"/>
  <c r="A964" i="5"/>
  <c r="A965" i="5"/>
  <c r="A966" i="5"/>
  <c r="A304" i="5"/>
  <c r="A283" i="5"/>
  <c r="A284" i="5"/>
  <c r="A285" i="5"/>
  <c r="A286" i="5"/>
  <c r="A287" i="5"/>
  <c r="A288" i="5"/>
  <c r="A289" i="5"/>
  <c r="A290" i="5"/>
  <c r="A291" i="5"/>
  <c r="A292" i="5"/>
  <c r="A293" i="5"/>
  <c r="A294" i="5"/>
  <c r="A295" i="5"/>
  <c r="A296" i="5"/>
  <c r="A297" i="5"/>
  <c r="A298" i="5"/>
  <c r="A299" i="5"/>
  <c r="A300" i="5"/>
  <c r="A301" i="5"/>
  <c r="A302" i="5"/>
  <c r="A303" i="5"/>
  <c r="A28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U305" i="5"/>
  <c r="U547" i="5"/>
  <c r="U283" i="5"/>
  <c r="U231" i="5"/>
  <c r="W535" i="5"/>
  <c r="W488" i="5"/>
  <c r="W487" i="5"/>
  <c r="W455" i="5"/>
  <c r="W454" i="5"/>
  <c r="W453" i="5"/>
  <c r="W452" i="5"/>
  <c r="W319" i="5"/>
  <c r="W32" i="5"/>
  <c r="W31" i="5"/>
  <c r="W553" i="5"/>
  <c r="P16" i="10"/>
  <c r="W599" i="5"/>
  <c r="U648" i="5"/>
  <c r="U624" i="5"/>
  <c r="U619" i="5"/>
  <c r="V598" i="5"/>
  <c r="A12" i="5"/>
  <c r="W83" i="5" l="1"/>
  <c r="U175" i="5"/>
  <c r="U174" i="5"/>
  <c r="U173" i="5"/>
  <c r="Q21" i="10"/>
  <c r="Z12" i="5"/>
  <c r="Y12" i="5"/>
  <c r="W966" i="5"/>
  <c r="W965" i="5"/>
  <c r="V964" i="5"/>
  <c r="W961" i="5"/>
  <c r="W962" i="5"/>
  <c r="W963" i="5"/>
  <c r="W960" i="5"/>
  <c r="U959" i="5"/>
  <c r="W957" i="5" l="1"/>
  <c r="W958" i="5"/>
  <c r="W956" i="5"/>
  <c r="V954" i="5"/>
  <c r="V953" i="5"/>
  <c r="W951" i="5"/>
  <c r="W952" i="5"/>
  <c r="W950" i="5"/>
  <c r="U949" i="5"/>
  <c r="U948" i="5"/>
  <c r="W7" i="5"/>
  <c r="O20" i="10" s="1"/>
  <c r="Q20" i="10" s="1"/>
  <c r="F30" i="4"/>
  <c r="I31" i="4" s="1"/>
  <c r="E30" i="4"/>
  <c r="E45" i="4" s="1"/>
  <c r="E12" i="4"/>
  <c r="F48" i="4"/>
  <c r="I47" i="4" s="1"/>
  <c r="G48" i="4"/>
  <c r="J48" i="4" s="1"/>
  <c r="G30" i="4"/>
  <c r="G36" i="4" s="1"/>
  <c r="G26" i="4"/>
  <c r="J27" i="4" s="1"/>
  <c r="G22" i="4"/>
  <c r="J24" i="4" s="1"/>
  <c r="G19" i="4"/>
  <c r="G16" i="4"/>
  <c r="G12" i="4"/>
  <c r="J13" i="4" s="1"/>
  <c r="G6" i="4"/>
  <c r="J6" i="4" s="1"/>
  <c r="F26" i="4"/>
  <c r="I27" i="4" s="1"/>
  <c r="F22" i="4"/>
  <c r="I24" i="4" s="1"/>
  <c r="F19" i="4"/>
  <c r="F16" i="4"/>
  <c r="F12" i="4"/>
  <c r="I12" i="4" s="1"/>
  <c r="F6" i="4"/>
  <c r="I6" i="4" s="1"/>
  <c r="E16" i="4"/>
  <c r="E19" i="4"/>
  <c r="E22" i="4"/>
  <c r="E26" i="4"/>
  <c r="E48" i="4"/>
  <c r="E54" i="4" s="1"/>
  <c r="E6" i="4"/>
  <c r="L954" i="5" l="1"/>
  <c r="L25" i="5"/>
  <c r="L73" i="5"/>
  <c r="L139" i="5"/>
  <c r="L179" i="5"/>
  <c r="L187" i="5"/>
  <c r="L197" i="5"/>
  <c r="L220" i="5"/>
  <c r="L228" i="5"/>
  <c r="L258" i="5"/>
  <c r="L271" i="5"/>
  <c r="L301" i="5"/>
  <c r="L330" i="5"/>
  <c r="L377" i="5"/>
  <c r="L386" i="5"/>
  <c r="L398" i="5"/>
  <c r="L411" i="5"/>
  <c r="L443" i="5"/>
  <c r="L451" i="5"/>
  <c r="L472" i="5"/>
  <c r="L497" i="5"/>
  <c r="L514" i="5"/>
  <c r="L557" i="5"/>
  <c r="L573" i="5"/>
  <c r="L595" i="5"/>
  <c r="L614" i="5"/>
  <c r="L632" i="5"/>
  <c r="L649" i="5"/>
  <c r="L670" i="5"/>
  <c r="L678" i="5"/>
  <c r="L686" i="5"/>
  <c r="L694" i="5"/>
  <c r="L702" i="5"/>
  <c r="L710" i="5"/>
  <c r="L718" i="5"/>
  <c r="L726" i="5"/>
  <c r="L734" i="5"/>
  <c r="L742" i="5"/>
  <c r="L750" i="5"/>
  <c r="L758" i="5"/>
  <c r="L766" i="5"/>
  <c r="L774" i="5"/>
  <c r="L782" i="5"/>
  <c r="L790" i="5"/>
  <c r="L798" i="5"/>
  <c r="L806" i="5"/>
  <c r="L814" i="5"/>
  <c r="L822" i="5"/>
  <c r="L830" i="5"/>
  <c r="L838" i="5"/>
  <c r="L846" i="5"/>
  <c r="L854" i="5"/>
  <c r="L862" i="5"/>
  <c r="L870" i="5"/>
  <c r="L878" i="5"/>
  <c r="L886" i="5"/>
  <c r="L894" i="5"/>
  <c r="L902" i="5"/>
  <c r="L910" i="5"/>
  <c r="L918" i="5"/>
  <c r="L926" i="5"/>
  <c r="L934" i="5"/>
  <c r="L942" i="5"/>
  <c r="L33" i="5"/>
  <c r="L80" i="5"/>
  <c r="L149" i="5"/>
  <c r="L180" i="5"/>
  <c r="L188" i="5"/>
  <c r="L198" i="5"/>
  <c r="L221" i="5"/>
  <c r="L233" i="5"/>
  <c r="L259" i="5"/>
  <c r="L272" i="5"/>
  <c r="L304" i="5"/>
  <c r="L332" i="5"/>
  <c r="L379" i="5"/>
  <c r="L387" i="5"/>
  <c r="L399" i="5"/>
  <c r="L413" i="5"/>
  <c r="L444" i="5"/>
  <c r="L456" i="5"/>
  <c r="L479" i="5"/>
  <c r="L498" i="5"/>
  <c r="L517" i="5"/>
  <c r="L560" i="5"/>
  <c r="L575" i="5"/>
  <c r="L40" i="5"/>
  <c r="L84" i="5"/>
  <c r="L159" i="5"/>
  <c r="L181" i="5"/>
  <c r="L189" i="5"/>
  <c r="L201" i="5"/>
  <c r="L222" i="5"/>
  <c r="L239" i="5"/>
  <c r="L260" i="5"/>
  <c r="L275" i="5"/>
  <c r="L306" i="5"/>
  <c r="L333" i="5"/>
  <c r="L380" i="5"/>
  <c r="L391" i="5"/>
  <c r="L400" i="5"/>
  <c r="L416" i="5"/>
  <c r="L445" i="5"/>
  <c r="L457" i="5"/>
  <c r="L481" i="5"/>
  <c r="L501" i="5"/>
  <c r="L518" i="5"/>
  <c r="L563" i="5"/>
  <c r="L578" i="5"/>
  <c r="L602" i="5"/>
  <c r="L617" i="5"/>
  <c r="L638" i="5"/>
  <c r="L657" i="5"/>
  <c r="L672" i="5"/>
  <c r="L680" i="5"/>
  <c r="L688" i="5"/>
  <c r="L696" i="5"/>
  <c r="L704" i="5"/>
  <c r="L712" i="5"/>
  <c r="L720" i="5"/>
  <c r="L728" i="5"/>
  <c r="L736" i="5"/>
  <c r="L744" i="5"/>
  <c r="L752" i="5"/>
  <c r="L760" i="5"/>
  <c r="L768" i="5"/>
  <c r="L776" i="5"/>
  <c r="L784" i="5"/>
  <c r="L792" i="5"/>
  <c r="L800" i="5"/>
  <c r="L808" i="5"/>
  <c r="L816" i="5"/>
  <c r="L824" i="5"/>
  <c r="L832" i="5"/>
  <c r="L840" i="5"/>
  <c r="L848" i="5"/>
  <c r="L856" i="5"/>
  <c r="L864" i="5"/>
  <c r="L872" i="5"/>
  <c r="L880" i="5"/>
  <c r="L888" i="5"/>
  <c r="L896" i="5"/>
  <c r="L904" i="5"/>
  <c r="L912" i="5"/>
  <c r="L920" i="5"/>
  <c r="L928" i="5"/>
  <c r="L936" i="5"/>
  <c r="L944" i="5"/>
  <c r="L97" i="5"/>
  <c r="L178" i="5"/>
  <c r="L193" i="5"/>
  <c r="L223" i="5"/>
  <c r="L256" i="5"/>
  <c r="L282" i="5"/>
  <c r="L327" i="5"/>
  <c r="L383" i="5"/>
  <c r="L401" i="5"/>
  <c r="L438" i="5"/>
  <c r="L459" i="5"/>
  <c r="L496" i="5"/>
  <c r="L543" i="5"/>
  <c r="L580" i="5"/>
  <c r="L609" i="5"/>
  <c r="L630" i="5"/>
  <c r="L659" i="5"/>
  <c r="L675" i="5"/>
  <c r="L685" i="5"/>
  <c r="L697" i="5"/>
  <c r="L707" i="5"/>
  <c r="L717" i="5"/>
  <c r="L729" i="5"/>
  <c r="L739" i="5"/>
  <c r="L749" i="5"/>
  <c r="L761" i="5"/>
  <c r="L771" i="5"/>
  <c r="L781" i="5"/>
  <c r="L793" i="5"/>
  <c r="L803" i="5"/>
  <c r="L813" i="5"/>
  <c r="L825" i="5"/>
  <c r="L835" i="5"/>
  <c r="L845" i="5"/>
  <c r="L857" i="5"/>
  <c r="L867" i="5"/>
  <c r="L877" i="5"/>
  <c r="L889" i="5"/>
  <c r="L899" i="5"/>
  <c r="L909" i="5"/>
  <c r="L921" i="5"/>
  <c r="L931" i="5"/>
  <c r="L941" i="5"/>
  <c r="L48" i="5"/>
  <c r="L125" i="5"/>
  <c r="L183" i="5"/>
  <c r="L195" i="5"/>
  <c r="L225" i="5"/>
  <c r="L261" i="5"/>
  <c r="L294" i="5"/>
  <c r="L356" i="5"/>
  <c r="L385" i="5"/>
  <c r="L405" i="5"/>
  <c r="L446" i="5"/>
  <c r="L461" i="5"/>
  <c r="L505" i="5"/>
  <c r="L554" i="5"/>
  <c r="L588" i="5"/>
  <c r="L613" i="5"/>
  <c r="L640" i="5"/>
  <c r="L665" i="5"/>
  <c r="L677" i="5"/>
  <c r="L689" i="5"/>
  <c r="L699" i="5"/>
  <c r="L709" i="5"/>
  <c r="L721" i="5"/>
  <c r="L731" i="5"/>
  <c r="L741" i="5"/>
  <c r="L753" i="5"/>
  <c r="L763" i="5"/>
  <c r="L773" i="5"/>
  <c r="L785" i="5"/>
  <c r="L795" i="5"/>
  <c r="L805" i="5"/>
  <c r="L817" i="5"/>
  <c r="L827" i="5"/>
  <c r="L837" i="5"/>
  <c r="L849" i="5"/>
  <c r="L859" i="5"/>
  <c r="L869" i="5"/>
  <c r="L881" i="5"/>
  <c r="L891" i="5"/>
  <c r="L901" i="5"/>
  <c r="L913" i="5"/>
  <c r="L923" i="5"/>
  <c r="L933" i="5"/>
  <c r="L945" i="5"/>
  <c r="L947" i="5"/>
  <c r="L52" i="5"/>
  <c r="L136" i="5"/>
  <c r="L184" i="5"/>
  <c r="L207" i="5"/>
  <c r="L226" i="5"/>
  <c r="L262" i="5"/>
  <c r="L297" i="5"/>
  <c r="L362" i="5"/>
  <c r="L392" i="5"/>
  <c r="L407" i="5"/>
  <c r="L447" i="5"/>
  <c r="L464" i="5"/>
  <c r="L508" i="5"/>
  <c r="L565" i="5"/>
  <c r="L590" i="5"/>
  <c r="L615" i="5"/>
  <c r="L644" i="5"/>
  <c r="L668" i="5"/>
  <c r="L679" i="5"/>
  <c r="L690" i="5"/>
  <c r="L700" i="5"/>
  <c r="L711" i="5"/>
  <c r="L722" i="5"/>
  <c r="L732" i="5"/>
  <c r="L743" i="5"/>
  <c r="L754" i="5"/>
  <c r="L764" i="5"/>
  <c r="L775" i="5"/>
  <c r="L786" i="5"/>
  <c r="L796" i="5"/>
  <c r="L807" i="5"/>
  <c r="L818" i="5"/>
  <c r="L828" i="5"/>
  <c r="L839" i="5"/>
  <c r="L850" i="5"/>
  <c r="L860" i="5"/>
  <c r="L871" i="5"/>
  <c r="L882" i="5"/>
  <c r="L892" i="5"/>
  <c r="L903" i="5"/>
  <c r="L914" i="5"/>
  <c r="L924" i="5"/>
  <c r="L935" i="5"/>
  <c r="L946" i="5"/>
  <c r="L937" i="5"/>
  <c r="L56" i="5"/>
  <c r="L163" i="5"/>
  <c r="L185" i="5"/>
  <c r="L211" i="5"/>
  <c r="L227" i="5"/>
  <c r="L263" i="5"/>
  <c r="L312" i="5"/>
  <c r="L366" i="5"/>
  <c r="L393" i="5"/>
  <c r="L409" i="5"/>
  <c r="L448" i="5"/>
  <c r="L483" i="5"/>
  <c r="L510" i="5"/>
  <c r="L567" i="5"/>
  <c r="L592" i="5"/>
  <c r="L620" i="5"/>
  <c r="L645" i="5"/>
  <c r="L669" i="5"/>
  <c r="L681" i="5"/>
  <c r="L691" i="5"/>
  <c r="L701" i="5"/>
  <c r="L713" i="5"/>
  <c r="L723" i="5"/>
  <c r="L733" i="5"/>
  <c r="L745" i="5"/>
  <c r="L755" i="5"/>
  <c r="L765" i="5"/>
  <c r="L777" i="5"/>
  <c r="L787" i="5"/>
  <c r="L797" i="5"/>
  <c r="L809" i="5"/>
  <c r="L819" i="5"/>
  <c r="L829" i="5"/>
  <c r="L841" i="5"/>
  <c r="L851" i="5"/>
  <c r="L861" i="5"/>
  <c r="L873" i="5"/>
  <c r="L883" i="5"/>
  <c r="L893" i="5"/>
  <c r="L905" i="5"/>
  <c r="L915" i="5"/>
  <c r="L925" i="5"/>
  <c r="L61" i="5"/>
  <c r="L165" i="5"/>
  <c r="L186" i="5"/>
  <c r="L212" i="5"/>
  <c r="L241" i="5"/>
  <c r="L266" i="5"/>
  <c r="L313" i="5"/>
  <c r="L374" i="5"/>
  <c r="L394" i="5"/>
  <c r="L417" i="5"/>
  <c r="L449" i="5"/>
  <c r="L489" i="5"/>
  <c r="L511" i="5"/>
  <c r="L570" i="5"/>
  <c r="L600" i="5"/>
  <c r="L623" i="5"/>
  <c r="L646" i="5"/>
  <c r="L671" i="5"/>
  <c r="L682" i="5"/>
  <c r="L692" i="5"/>
  <c r="L703" i="5"/>
  <c r="L714" i="5"/>
  <c r="L724" i="5"/>
  <c r="L735" i="5"/>
  <c r="L746" i="5"/>
  <c r="L756" i="5"/>
  <c r="L767" i="5"/>
  <c r="L778" i="5"/>
  <c r="L788" i="5"/>
  <c r="L799" i="5"/>
  <c r="L810" i="5"/>
  <c r="L820" i="5"/>
  <c r="L831" i="5"/>
  <c r="L842" i="5"/>
  <c r="L852" i="5"/>
  <c r="L863" i="5"/>
  <c r="L874" i="5"/>
  <c r="L884" i="5"/>
  <c r="L895" i="5"/>
  <c r="L906" i="5"/>
  <c r="L916" i="5"/>
  <c r="L927" i="5"/>
  <c r="L938" i="5"/>
  <c r="L191" i="5"/>
  <c r="L257" i="5"/>
  <c r="L382" i="5"/>
  <c r="L450" i="5"/>
  <c r="L548" i="5"/>
  <c r="L628" i="5"/>
  <c r="L683" i="5"/>
  <c r="L708" i="5"/>
  <c r="L738" i="5"/>
  <c r="L769" i="5"/>
  <c r="L794" i="5"/>
  <c r="L823" i="5"/>
  <c r="L853" i="5"/>
  <c r="L879" i="5"/>
  <c r="L908" i="5"/>
  <c r="L939" i="5"/>
  <c r="L22" i="5"/>
  <c r="L192" i="5"/>
  <c r="L268" i="5"/>
  <c r="L384" i="5"/>
  <c r="L458" i="5"/>
  <c r="L571" i="5"/>
  <c r="L636" i="5"/>
  <c r="L684" i="5"/>
  <c r="L715" i="5"/>
  <c r="L740" i="5"/>
  <c r="L770" i="5"/>
  <c r="L801" i="5"/>
  <c r="L826" i="5"/>
  <c r="L855" i="5"/>
  <c r="L885" i="5"/>
  <c r="L911" i="5"/>
  <c r="L940" i="5"/>
  <c r="L737" i="5"/>
  <c r="L907" i="5"/>
  <c r="L66" i="5"/>
  <c r="L194" i="5"/>
  <c r="L279" i="5"/>
  <c r="L396" i="5"/>
  <c r="L460" i="5"/>
  <c r="L572" i="5"/>
  <c r="L647" i="5"/>
  <c r="L687" i="5"/>
  <c r="L716" i="5"/>
  <c r="L747" i="5"/>
  <c r="L772" i="5"/>
  <c r="L802" i="5"/>
  <c r="L833" i="5"/>
  <c r="L858" i="5"/>
  <c r="L887" i="5"/>
  <c r="L917" i="5"/>
  <c r="L943" i="5"/>
  <c r="L654" i="5"/>
  <c r="L748" i="5"/>
  <c r="L804" i="5"/>
  <c r="L865" i="5"/>
  <c r="L919" i="5"/>
  <c r="L428" i="5"/>
  <c r="L705" i="5"/>
  <c r="L730" i="5"/>
  <c r="L789" i="5"/>
  <c r="L815" i="5"/>
  <c r="L875" i="5"/>
  <c r="L930" i="5"/>
  <c r="L85" i="5"/>
  <c r="L218" i="5"/>
  <c r="L284" i="5"/>
  <c r="L397" i="5"/>
  <c r="L492" i="5"/>
  <c r="L586" i="5"/>
  <c r="L693" i="5"/>
  <c r="L719" i="5"/>
  <c r="L779" i="5"/>
  <c r="L834" i="5"/>
  <c r="L890" i="5"/>
  <c r="L955" i="5"/>
  <c r="L612" i="5"/>
  <c r="L759" i="5"/>
  <c r="L844" i="5"/>
  <c r="L900" i="5"/>
  <c r="L182" i="5"/>
  <c r="L255" i="5"/>
  <c r="L381" i="5"/>
  <c r="L442" i="5"/>
  <c r="L536" i="5"/>
  <c r="L626" i="5"/>
  <c r="L676" i="5"/>
  <c r="L706" i="5"/>
  <c r="L762" i="5"/>
  <c r="L791" i="5"/>
  <c r="L821" i="5"/>
  <c r="L876" i="5"/>
  <c r="L932" i="5"/>
  <c r="L108" i="5"/>
  <c r="L219" i="5"/>
  <c r="L315" i="5"/>
  <c r="L402" i="5"/>
  <c r="L494" i="5"/>
  <c r="L605" i="5"/>
  <c r="L662" i="5"/>
  <c r="L695" i="5"/>
  <c r="L725" i="5"/>
  <c r="L751" i="5"/>
  <c r="L780" i="5"/>
  <c r="L811" i="5"/>
  <c r="L836" i="5"/>
  <c r="L866" i="5"/>
  <c r="L897" i="5"/>
  <c r="L922" i="5"/>
  <c r="L847" i="5"/>
  <c r="L176" i="5"/>
  <c r="L224" i="5"/>
  <c r="L323" i="5"/>
  <c r="L425" i="5"/>
  <c r="L503" i="5"/>
  <c r="L607" i="5"/>
  <c r="L673" i="5"/>
  <c r="L698" i="5"/>
  <c r="L727" i="5"/>
  <c r="L757" i="5"/>
  <c r="L783" i="5"/>
  <c r="L812" i="5"/>
  <c r="L843" i="5"/>
  <c r="L868" i="5"/>
  <c r="L898" i="5"/>
  <c r="L929" i="5"/>
  <c r="L177" i="5"/>
  <c r="L250" i="5"/>
  <c r="L345" i="5"/>
  <c r="L525" i="5"/>
  <c r="L674" i="5"/>
  <c r="L452" i="5"/>
  <c r="L619" i="5"/>
  <c r="L305" i="5"/>
  <c r="L454" i="5"/>
  <c r="L488" i="5"/>
  <c r="L319" i="5"/>
  <c r="L455" i="5"/>
  <c r="L535" i="5"/>
  <c r="L31" i="5"/>
  <c r="L231" i="5"/>
  <c r="L553" i="5"/>
  <c r="L283" i="5"/>
  <c r="L547" i="5"/>
  <c r="L487" i="5"/>
  <c r="L624" i="5"/>
  <c r="L648" i="5"/>
  <c r="L598" i="5"/>
  <c r="L453" i="5"/>
  <c r="L32" i="5"/>
  <c r="L599" i="5"/>
  <c r="L173" i="5"/>
  <c r="L956" i="5"/>
  <c r="L961" i="5"/>
  <c r="L948" i="5"/>
  <c r="L957" i="5"/>
  <c r="L959" i="5"/>
  <c r="L950" i="5"/>
  <c r="L175" i="5"/>
  <c r="L962" i="5"/>
  <c r="L964" i="5"/>
  <c r="L958" i="5"/>
  <c r="L952" i="5"/>
  <c r="L965" i="5"/>
  <c r="L963" i="5"/>
  <c r="L951" i="5"/>
  <c r="L966" i="5"/>
  <c r="L960" i="5"/>
  <c r="L949" i="5"/>
  <c r="L953" i="5"/>
  <c r="L174" i="5"/>
  <c r="L83" i="5"/>
  <c r="R954" i="5"/>
  <c r="P954" i="5"/>
  <c r="Q954" i="5"/>
  <c r="O19" i="10"/>
  <c r="Q19" i="10" s="1"/>
  <c r="I5" i="4"/>
  <c r="J10" i="4"/>
  <c r="I14" i="4"/>
  <c r="I7" i="4"/>
  <c r="I8" i="4"/>
  <c r="I11" i="4"/>
  <c r="J12" i="4"/>
  <c r="E51" i="4"/>
  <c r="H50" i="4" s="1"/>
  <c r="J30" i="4"/>
  <c r="I13" i="4"/>
  <c r="J5" i="4"/>
  <c r="J14" i="4"/>
  <c r="G39" i="4"/>
  <c r="J40" i="4" s="1"/>
  <c r="J9" i="4"/>
  <c r="J7" i="4"/>
  <c r="I30" i="4"/>
  <c r="G42" i="4"/>
  <c r="J42" i="4" s="1"/>
  <c r="J8" i="4"/>
  <c r="G45" i="4"/>
  <c r="J36" i="4"/>
  <c r="J37" i="4"/>
  <c r="J35" i="4"/>
  <c r="F54" i="4"/>
  <c r="F33" i="4"/>
  <c r="F57" i="4"/>
  <c r="G51" i="4"/>
  <c r="E57" i="4"/>
  <c r="H57" i="4" s="1"/>
  <c r="J21" i="4"/>
  <c r="E60" i="4"/>
  <c r="H61" i="4" s="1"/>
  <c r="F36" i="4"/>
  <c r="I36" i="4" s="1"/>
  <c r="F60" i="4"/>
  <c r="I60" i="4" s="1"/>
  <c r="G54" i="4"/>
  <c r="J54" i="4" s="1"/>
  <c r="F39" i="4"/>
  <c r="F63" i="4"/>
  <c r="G57" i="4"/>
  <c r="F51" i="4"/>
  <c r="I51" i="4" s="1"/>
  <c r="J26" i="4"/>
  <c r="E63" i="4"/>
  <c r="H63" i="4" s="1"/>
  <c r="I10" i="4"/>
  <c r="J29" i="4"/>
  <c r="F42" i="4"/>
  <c r="G33" i="4"/>
  <c r="G60" i="4"/>
  <c r="I9" i="4"/>
  <c r="J31" i="4"/>
  <c r="F45" i="4"/>
  <c r="I45" i="4" s="1"/>
  <c r="G63" i="4"/>
  <c r="J23" i="4"/>
  <c r="J47" i="4"/>
  <c r="J22" i="4"/>
  <c r="J49" i="4"/>
  <c r="J11" i="4"/>
  <c r="J25" i="4"/>
  <c r="J28" i="4"/>
  <c r="I49" i="4"/>
  <c r="I22" i="4"/>
  <c r="I25" i="4"/>
  <c r="I48" i="4"/>
  <c r="I28" i="4"/>
  <c r="I26" i="4"/>
  <c r="I21" i="4"/>
  <c r="I29" i="4"/>
  <c r="I23" i="4"/>
  <c r="E42" i="4"/>
  <c r="H42" i="4" s="1"/>
  <c r="E33" i="4"/>
  <c r="H33" i="4" s="1"/>
  <c r="E36" i="4"/>
  <c r="H35" i="4" s="1"/>
  <c r="E39" i="4"/>
  <c r="H39" i="4" s="1"/>
  <c r="H54" i="4"/>
  <c r="H55" i="4"/>
  <c r="H53" i="4"/>
  <c r="H48" i="4"/>
  <c r="H49" i="4"/>
  <c r="H47" i="4"/>
  <c r="H45" i="4"/>
  <c r="H46" i="4"/>
  <c r="H44" i="4"/>
  <c r="H30" i="4"/>
  <c r="H31" i="4"/>
  <c r="H29" i="4"/>
  <c r="H26" i="4"/>
  <c r="H23" i="4"/>
  <c r="D19" i="4"/>
  <c r="D16" i="4"/>
  <c r="H8" i="4"/>
  <c r="Q953" i="5" l="1"/>
  <c r="Q958" i="5"/>
  <c r="P949" i="5"/>
  <c r="Q956" i="5"/>
  <c r="Q957" i="5"/>
  <c r="Q952" i="5"/>
  <c r="P948" i="5"/>
  <c r="P957" i="5"/>
  <c r="R958" i="5"/>
  <c r="P958" i="5"/>
  <c r="R957" i="5"/>
  <c r="Q948" i="5"/>
  <c r="P953" i="5"/>
  <c r="P951" i="5"/>
  <c r="Q951" i="5"/>
  <c r="R951" i="5"/>
  <c r="R950" i="5"/>
  <c r="P950" i="5"/>
  <c r="Q950" i="5"/>
  <c r="R821" i="5"/>
  <c r="P821" i="5"/>
  <c r="Q821" i="5"/>
  <c r="R687" i="5"/>
  <c r="Q687" i="5"/>
  <c r="P687" i="5"/>
  <c r="R884" i="5"/>
  <c r="P884" i="5"/>
  <c r="Q884" i="5"/>
  <c r="Q226" i="5"/>
  <c r="P226" i="5"/>
  <c r="R226" i="5"/>
  <c r="R256" i="5"/>
  <c r="Q256" i="5"/>
  <c r="P256" i="5"/>
  <c r="P920" i="5"/>
  <c r="R920" i="5"/>
  <c r="Q920" i="5"/>
  <c r="Q856" i="5"/>
  <c r="P856" i="5"/>
  <c r="R856" i="5"/>
  <c r="Q792" i="5"/>
  <c r="R792" i="5"/>
  <c r="P792" i="5"/>
  <c r="R728" i="5"/>
  <c r="P728" i="5"/>
  <c r="Q728" i="5"/>
  <c r="P894" i="5"/>
  <c r="Q894" i="5"/>
  <c r="R894" i="5"/>
  <c r="R830" i="5"/>
  <c r="Q830" i="5"/>
  <c r="P830" i="5"/>
  <c r="Q766" i="5"/>
  <c r="P766" i="5"/>
  <c r="R766" i="5"/>
  <c r="R702" i="5"/>
  <c r="Q702" i="5"/>
  <c r="P702" i="5"/>
  <c r="Q949" i="5"/>
  <c r="R961" i="5"/>
  <c r="Q961" i="5"/>
  <c r="P961" i="5"/>
  <c r="P624" i="5"/>
  <c r="R624" i="5"/>
  <c r="Q624" i="5"/>
  <c r="R455" i="5"/>
  <c r="P455" i="5"/>
  <c r="Q455" i="5"/>
  <c r="R812" i="5"/>
  <c r="P812" i="5"/>
  <c r="Q812" i="5"/>
  <c r="R836" i="5"/>
  <c r="P836" i="5"/>
  <c r="Q836" i="5"/>
  <c r="P791" i="5"/>
  <c r="R791" i="5"/>
  <c r="Q791" i="5"/>
  <c r="P255" i="5"/>
  <c r="R255" i="5"/>
  <c r="Q255" i="5"/>
  <c r="R834" i="5"/>
  <c r="P834" i="5"/>
  <c r="Q834" i="5"/>
  <c r="P887" i="5"/>
  <c r="Q887" i="5"/>
  <c r="R887" i="5"/>
  <c r="Q647" i="5"/>
  <c r="R647" i="5"/>
  <c r="P647" i="5"/>
  <c r="R737" i="5"/>
  <c r="P737" i="5"/>
  <c r="Q737" i="5"/>
  <c r="P740" i="5"/>
  <c r="Q740" i="5"/>
  <c r="R740" i="5"/>
  <c r="P192" i="5"/>
  <c r="R192" i="5"/>
  <c r="Q192" i="5"/>
  <c r="Q769" i="5"/>
  <c r="R769" i="5"/>
  <c r="P769" i="5"/>
  <c r="R874" i="5"/>
  <c r="P874" i="5"/>
  <c r="Q874" i="5"/>
  <c r="R788" i="5"/>
  <c r="P788" i="5"/>
  <c r="Q788" i="5"/>
  <c r="P703" i="5"/>
  <c r="R703" i="5"/>
  <c r="Q703" i="5"/>
  <c r="R893" i="5"/>
  <c r="P893" i="5"/>
  <c r="Q893" i="5"/>
  <c r="P809" i="5"/>
  <c r="R809" i="5"/>
  <c r="Q809" i="5"/>
  <c r="Q723" i="5"/>
  <c r="P723" i="5"/>
  <c r="R723" i="5"/>
  <c r="R946" i="5"/>
  <c r="Q946" i="5"/>
  <c r="P946" i="5"/>
  <c r="P860" i="5"/>
  <c r="Q860" i="5"/>
  <c r="R860" i="5"/>
  <c r="Q775" i="5"/>
  <c r="P775" i="5"/>
  <c r="R775" i="5"/>
  <c r="Q690" i="5"/>
  <c r="P690" i="5"/>
  <c r="R690" i="5"/>
  <c r="P913" i="5"/>
  <c r="Q913" i="5"/>
  <c r="R913" i="5"/>
  <c r="R827" i="5"/>
  <c r="Q827" i="5"/>
  <c r="P827" i="5"/>
  <c r="Q741" i="5"/>
  <c r="R741" i="5"/>
  <c r="P741" i="5"/>
  <c r="P385" i="5"/>
  <c r="R385" i="5"/>
  <c r="Q385" i="5"/>
  <c r="R867" i="5"/>
  <c r="Q867" i="5"/>
  <c r="P867" i="5"/>
  <c r="P781" i="5"/>
  <c r="R781" i="5"/>
  <c r="Q781" i="5"/>
  <c r="R697" i="5"/>
  <c r="P697" i="5"/>
  <c r="Q697" i="5"/>
  <c r="Q496" i="5"/>
  <c r="P496" i="5"/>
  <c r="R496" i="5"/>
  <c r="P223" i="5"/>
  <c r="R223" i="5"/>
  <c r="Q223" i="5"/>
  <c r="Q912" i="5"/>
  <c r="P912" i="5"/>
  <c r="R912" i="5"/>
  <c r="Q848" i="5"/>
  <c r="P848" i="5"/>
  <c r="R848" i="5"/>
  <c r="P784" i="5"/>
  <c r="R784" i="5"/>
  <c r="Q784" i="5"/>
  <c r="R720" i="5"/>
  <c r="Q720" i="5"/>
  <c r="P720" i="5"/>
  <c r="Q457" i="5"/>
  <c r="R457" i="5"/>
  <c r="P457" i="5"/>
  <c r="R444" i="5"/>
  <c r="Q444" i="5"/>
  <c r="P444" i="5"/>
  <c r="Q259" i="5"/>
  <c r="P259" i="5"/>
  <c r="R259" i="5"/>
  <c r="Q886" i="5"/>
  <c r="R886" i="5"/>
  <c r="P886" i="5"/>
  <c r="P822" i="5"/>
  <c r="R822" i="5"/>
  <c r="Q822" i="5"/>
  <c r="P758" i="5"/>
  <c r="R758" i="5"/>
  <c r="Q758" i="5"/>
  <c r="P694" i="5"/>
  <c r="R694" i="5"/>
  <c r="Q694" i="5"/>
  <c r="R573" i="5"/>
  <c r="P573" i="5"/>
  <c r="Q573" i="5"/>
  <c r="R398" i="5"/>
  <c r="Q398" i="5"/>
  <c r="P398" i="5"/>
  <c r="R220" i="5"/>
  <c r="P220" i="5"/>
  <c r="Q220" i="5"/>
  <c r="Q917" i="5"/>
  <c r="R917" i="5"/>
  <c r="P917" i="5"/>
  <c r="R794" i="5"/>
  <c r="Q794" i="5"/>
  <c r="P794" i="5"/>
  <c r="R905" i="5"/>
  <c r="Q905" i="5"/>
  <c r="P905" i="5"/>
  <c r="P837" i="5"/>
  <c r="Q837" i="5"/>
  <c r="R837" i="5"/>
  <c r="P487" i="5"/>
  <c r="Q487" i="5"/>
  <c r="R487" i="5"/>
  <c r="R811" i="5"/>
  <c r="P811" i="5"/>
  <c r="Q811" i="5"/>
  <c r="Q779" i="5"/>
  <c r="R779" i="5"/>
  <c r="P779" i="5"/>
  <c r="R715" i="5"/>
  <c r="Q715" i="5"/>
  <c r="P715" i="5"/>
  <c r="P778" i="5"/>
  <c r="R778" i="5"/>
  <c r="Q778" i="5"/>
  <c r="R797" i="5"/>
  <c r="P797" i="5"/>
  <c r="Q797" i="5"/>
  <c r="P850" i="5"/>
  <c r="R850" i="5"/>
  <c r="Q850" i="5"/>
  <c r="P901" i="5"/>
  <c r="R901" i="5"/>
  <c r="Q901" i="5"/>
  <c r="R941" i="5"/>
  <c r="Q941" i="5"/>
  <c r="P941" i="5"/>
  <c r="P904" i="5"/>
  <c r="Q904" i="5"/>
  <c r="R904" i="5"/>
  <c r="R445" i="5"/>
  <c r="P445" i="5"/>
  <c r="Q445" i="5"/>
  <c r="R878" i="5"/>
  <c r="Q878" i="5"/>
  <c r="P878" i="5"/>
  <c r="P686" i="5"/>
  <c r="R686" i="5"/>
  <c r="Q686" i="5"/>
  <c r="R956" i="5"/>
  <c r="Q960" i="5"/>
  <c r="P960" i="5"/>
  <c r="R960" i="5"/>
  <c r="R962" i="5"/>
  <c r="P962" i="5"/>
  <c r="Q962" i="5"/>
  <c r="R173" i="5"/>
  <c r="Q173" i="5"/>
  <c r="P173" i="5"/>
  <c r="R547" i="5"/>
  <c r="Q547" i="5"/>
  <c r="P547" i="5"/>
  <c r="R488" i="5"/>
  <c r="Q488" i="5"/>
  <c r="P488" i="5"/>
  <c r="R757" i="5"/>
  <c r="P757" i="5"/>
  <c r="Q757" i="5"/>
  <c r="Q224" i="5"/>
  <c r="R224" i="5"/>
  <c r="P224" i="5"/>
  <c r="R780" i="5"/>
  <c r="P780" i="5"/>
  <c r="Q780" i="5"/>
  <c r="P706" i="5"/>
  <c r="R706" i="5"/>
  <c r="Q706" i="5"/>
  <c r="R900" i="5"/>
  <c r="P900" i="5"/>
  <c r="Q900" i="5"/>
  <c r="Q719" i="5"/>
  <c r="R719" i="5"/>
  <c r="P719" i="5"/>
  <c r="P930" i="5"/>
  <c r="R930" i="5"/>
  <c r="Q930" i="5"/>
  <c r="Q865" i="5"/>
  <c r="R865" i="5"/>
  <c r="P865" i="5"/>
  <c r="P833" i="5"/>
  <c r="R833" i="5"/>
  <c r="Q833" i="5"/>
  <c r="R460" i="5"/>
  <c r="Q460" i="5"/>
  <c r="P460" i="5"/>
  <c r="P911" i="5"/>
  <c r="R911" i="5"/>
  <c r="Q911" i="5"/>
  <c r="R684" i="5"/>
  <c r="Q684" i="5"/>
  <c r="P684" i="5"/>
  <c r="Q939" i="5"/>
  <c r="R939" i="5"/>
  <c r="P939" i="5"/>
  <c r="Q938" i="5"/>
  <c r="R938" i="5"/>
  <c r="P938" i="5"/>
  <c r="R852" i="5"/>
  <c r="P852" i="5"/>
  <c r="Q852" i="5"/>
  <c r="Q767" i="5"/>
  <c r="R767" i="5"/>
  <c r="P767" i="5"/>
  <c r="Q682" i="5"/>
  <c r="P682" i="5"/>
  <c r="R682" i="5"/>
  <c r="P449" i="5"/>
  <c r="Q449" i="5"/>
  <c r="R449" i="5"/>
  <c r="P186" i="5"/>
  <c r="R186" i="5"/>
  <c r="Q186" i="5"/>
  <c r="Q873" i="5"/>
  <c r="P873" i="5"/>
  <c r="R873" i="5"/>
  <c r="Q787" i="5"/>
  <c r="R787" i="5"/>
  <c r="P787" i="5"/>
  <c r="R701" i="5"/>
  <c r="Q701" i="5"/>
  <c r="P701" i="5"/>
  <c r="R227" i="5"/>
  <c r="P227" i="5"/>
  <c r="Q227" i="5"/>
  <c r="P924" i="5"/>
  <c r="Q924" i="5"/>
  <c r="R924" i="5"/>
  <c r="P839" i="5"/>
  <c r="R839" i="5"/>
  <c r="Q839" i="5"/>
  <c r="P754" i="5"/>
  <c r="Q754" i="5"/>
  <c r="R754" i="5"/>
  <c r="R668" i="5"/>
  <c r="Q668" i="5"/>
  <c r="P668" i="5"/>
  <c r="R891" i="5"/>
  <c r="P891" i="5"/>
  <c r="Q891" i="5"/>
  <c r="Q805" i="5"/>
  <c r="P805" i="5"/>
  <c r="R805" i="5"/>
  <c r="P721" i="5"/>
  <c r="R721" i="5"/>
  <c r="Q721" i="5"/>
  <c r="Q931" i="5"/>
  <c r="R931" i="5"/>
  <c r="P931" i="5"/>
  <c r="R845" i="5"/>
  <c r="Q845" i="5"/>
  <c r="P845" i="5"/>
  <c r="R761" i="5"/>
  <c r="Q761" i="5"/>
  <c r="P761" i="5"/>
  <c r="Q675" i="5"/>
  <c r="R675" i="5"/>
  <c r="P675" i="5"/>
  <c r="R178" i="5"/>
  <c r="Q178" i="5"/>
  <c r="P178" i="5"/>
  <c r="R896" i="5"/>
  <c r="Q896" i="5"/>
  <c r="P896" i="5"/>
  <c r="P832" i="5"/>
  <c r="R832" i="5"/>
  <c r="Q832" i="5"/>
  <c r="P768" i="5"/>
  <c r="Q768" i="5"/>
  <c r="R768" i="5"/>
  <c r="R704" i="5"/>
  <c r="P704" i="5"/>
  <c r="Q704" i="5"/>
  <c r="R221" i="5"/>
  <c r="P221" i="5"/>
  <c r="Q221" i="5"/>
  <c r="P934" i="5"/>
  <c r="R934" i="5"/>
  <c r="Q934" i="5"/>
  <c r="P870" i="5"/>
  <c r="Q870" i="5"/>
  <c r="R870" i="5"/>
  <c r="R806" i="5"/>
  <c r="P806" i="5"/>
  <c r="Q806" i="5"/>
  <c r="P742" i="5"/>
  <c r="R742" i="5"/>
  <c r="Q742" i="5"/>
  <c r="P678" i="5"/>
  <c r="Q678" i="5"/>
  <c r="R678" i="5"/>
  <c r="R187" i="5"/>
  <c r="P187" i="5"/>
  <c r="Q187" i="5"/>
  <c r="Q648" i="5"/>
  <c r="P648" i="5"/>
  <c r="R648" i="5"/>
  <c r="Q866" i="5"/>
  <c r="R866" i="5"/>
  <c r="P866" i="5"/>
  <c r="R705" i="5"/>
  <c r="P705" i="5"/>
  <c r="Q705" i="5"/>
  <c r="P382" i="5"/>
  <c r="R382" i="5"/>
  <c r="Q382" i="5"/>
  <c r="Q937" i="5"/>
  <c r="P937" i="5"/>
  <c r="R937" i="5"/>
  <c r="R707" i="5"/>
  <c r="P707" i="5"/>
  <c r="Q707" i="5"/>
  <c r="Q319" i="5"/>
  <c r="R319" i="5"/>
  <c r="P319" i="5"/>
  <c r="P692" i="5"/>
  <c r="R692" i="5"/>
  <c r="Q692" i="5"/>
  <c r="P679" i="5"/>
  <c r="R679" i="5"/>
  <c r="Q679" i="5"/>
  <c r="R731" i="5"/>
  <c r="Q731" i="5"/>
  <c r="P731" i="5"/>
  <c r="R771" i="5"/>
  <c r="Q771" i="5"/>
  <c r="P771" i="5"/>
  <c r="P840" i="5"/>
  <c r="R840" i="5"/>
  <c r="Q840" i="5"/>
  <c r="P814" i="5"/>
  <c r="Q814" i="5"/>
  <c r="R814" i="5"/>
  <c r="Q750" i="5"/>
  <c r="R750" i="5"/>
  <c r="P750" i="5"/>
  <c r="Q966" i="5"/>
  <c r="P966" i="5"/>
  <c r="R966" i="5"/>
  <c r="P175" i="5"/>
  <c r="Q175" i="5"/>
  <c r="R175" i="5"/>
  <c r="R599" i="5"/>
  <c r="Q599" i="5"/>
  <c r="P599" i="5"/>
  <c r="Q283" i="5"/>
  <c r="P283" i="5"/>
  <c r="R283" i="5"/>
  <c r="R454" i="5"/>
  <c r="P454" i="5"/>
  <c r="Q454" i="5"/>
  <c r="P177" i="5"/>
  <c r="R177" i="5"/>
  <c r="Q177" i="5"/>
  <c r="R727" i="5"/>
  <c r="P727" i="5"/>
  <c r="Q727" i="5"/>
  <c r="P751" i="5"/>
  <c r="Q751" i="5"/>
  <c r="R751" i="5"/>
  <c r="P219" i="5"/>
  <c r="Q219" i="5"/>
  <c r="R219" i="5"/>
  <c r="R676" i="5"/>
  <c r="Q676" i="5"/>
  <c r="P676" i="5"/>
  <c r="R844" i="5"/>
  <c r="P844" i="5"/>
  <c r="Q844" i="5"/>
  <c r="R693" i="5"/>
  <c r="P693" i="5"/>
  <c r="Q693" i="5"/>
  <c r="R875" i="5"/>
  <c r="Q875" i="5"/>
  <c r="P875" i="5"/>
  <c r="P804" i="5"/>
  <c r="Q804" i="5"/>
  <c r="R804" i="5"/>
  <c r="P802" i="5"/>
  <c r="R802" i="5"/>
  <c r="Q802" i="5"/>
  <c r="R396" i="5"/>
  <c r="Q396" i="5"/>
  <c r="P396" i="5"/>
  <c r="P885" i="5"/>
  <c r="R885" i="5"/>
  <c r="Q885" i="5"/>
  <c r="R908" i="5"/>
  <c r="P908" i="5"/>
  <c r="Q908" i="5"/>
  <c r="R683" i="5"/>
  <c r="P683" i="5"/>
  <c r="Q683" i="5"/>
  <c r="Q927" i="5"/>
  <c r="R927" i="5"/>
  <c r="P927" i="5"/>
  <c r="Q842" i="5"/>
  <c r="R842" i="5"/>
  <c r="P842" i="5"/>
  <c r="R756" i="5"/>
  <c r="P756" i="5"/>
  <c r="Q756" i="5"/>
  <c r="R861" i="5"/>
  <c r="Q861" i="5"/>
  <c r="P861" i="5"/>
  <c r="P777" i="5"/>
  <c r="R777" i="5"/>
  <c r="Q777" i="5"/>
  <c r="Q691" i="5"/>
  <c r="P691" i="5"/>
  <c r="R691" i="5"/>
  <c r="R914" i="5"/>
  <c r="Q914" i="5"/>
  <c r="P914" i="5"/>
  <c r="R828" i="5"/>
  <c r="P828" i="5"/>
  <c r="Q828" i="5"/>
  <c r="Q743" i="5"/>
  <c r="R743" i="5"/>
  <c r="P743" i="5"/>
  <c r="R392" i="5"/>
  <c r="Q392" i="5"/>
  <c r="P392" i="5"/>
  <c r="P881" i="5"/>
  <c r="R881" i="5"/>
  <c r="Q881" i="5"/>
  <c r="Q795" i="5"/>
  <c r="R795" i="5"/>
  <c r="P795" i="5"/>
  <c r="Q709" i="5"/>
  <c r="R709" i="5"/>
  <c r="P709" i="5"/>
  <c r="Q261" i="5"/>
  <c r="P261" i="5"/>
  <c r="R261" i="5"/>
  <c r="Q921" i="5"/>
  <c r="R921" i="5"/>
  <c r="P921" i="5"/>
  <c r="R835" i="5"/>
  <c r="Q835" i="5"/>
  <c r="P835" i="5"/>
  <c r="R749" i="5"/>
  <c r="Q749" i="5"/>
  <c r="P749" i="5"/>
  <c r="P401" i="5"/>
  <c r="R401" i="5"/>
  <c r="Q401" i="5"/>
  <c r="P888" i="5"/>
  <c r="Q888" i="5"/>
  <c r="R888" i="5"/>
  <c r="P824" i="5"/>
  <c r="Q824" i="5"/>
  <c r="R824" i="5"/>
  <c r="P760" i="5"/>
  <c r="R760" i="5"/>
  <c r="Q760" i="5"/>
  <c r="P696" i="5"/>
  <c r="Q696" i="5"/>
  <c r="R696" i="5"/>
  <c r="P400" i="5"/>
  <c r="Q400" i="5"/>
  <c r="R400" i="5"/>
  <c r="R222" i="5"/>
  <c r="Q222" i="5"/>
  <c r="P222" i="5"/>
  <c r="R926" i="5"/>
  <c r="Q926" i="5"/>
  <c r="P926" i="5"/>
  <c r="P862" i="5"/>
  <c r="R862" i="5"/>
  <c r="Q862" i="5"/>
  <c r="Q798" i="5"/>
  <c r="P798" i="5"/>
  <c r="R798" i="5"/>
  <c r="P734" i="5"/>
  <c r="R734" i="5"/>
  <c r="Q734" i="5"/>
  <c r="R670" i="5"/>
  <c r="P670" i="5"/>
  <c r="Q670" i="5"/>
  <c r="P330" i="5"/>
  <c r="Q330" i="5"/>
  <c r="R330" i="5"/>
  <c r="R179" i="5"/>
  <c r="Q179" i="5"/>
  <c r="P179" i="5"/>
  <c r="P174" i="5"/>
  <c r="Q174" i="5"/>
  <c r="R174" i="5"/>
  <c r="R819" i="5"/>
  <c r="P819" i="5"/>
  <c r="Q819" i="5"/>
  <c r="Q871" i="5"/>
  <c r="R871" i="5"/>
  <c r="P871" i="5"/>
  <c r="Q923" i="5"/>
  <c r="R923" i="5"/>
  <c r="P923" i="5"/>
  <c r="P762" i="5"/>
  <c r="Q762" i="5"/>
  <c r="R762" i="5"/>
  <c r="P858" i="5"/>
  <c r="R858" i="5"/>
  <c r="Q858" i="5"/>
  <c r="P738" i="5"/>
  <c r="R738" i="5"/>
  <c r="Q738" i="5"/>
  <c r="R713" i="5"/>
  <c r="P713" i="5"/>
  <c r="Q713" i="5"/>
  <c r="R764" i="5"/>
  <c r="P764" i="5"/>
  <c r="Q764" i="5"/>
  <c r="R817" i="5"/>
  <c r="Q817" i="5"/>
  <c r="P817" i="5"/>
  <c r="Q857" i="5"/>
  <c r="P857" i="5"/>
  <c r="R857" i="5"/>
  <c r="R193" i="5"/>
  <c r="Q193" i="5"/>
  <c r="P193" i="5"/>
  <c r="P712" i="5"/>
  <c r="R712" i="5"/>
  <c r="Q712" i="5"/>
  <c r="P386" i="5"/>
  <c r="Q386" i="5"/>
  <c r="R386" i="5"/>
  <c r="R952" i="5"/>
  <c r="R949" i="5"/>
  <c r="P956" i="5"/>
  <c r="R32" i="5"/>
  <c r="P32" i="5"/>
  <c r="Q32" i="5"/>
  <c r="R305" i="5"/>
  <c r="Q305" i="5"/>
  <c r="P305" i="5"/>
  <c r="Q929" i="5"/>
  <c r="R929" i="5"/>
  <c r="P929" i="5"/>
  <c r="P698" i="5"/>
  <c r="Q698" i="5"/>
  <c r="R698" i="5"/>
  <c r="P847" i="5"/>
  <c r="R847" i="5"/>
  <c r="Q847" i="5"/>
  <c r="R725" i="5"/>
  <c r="Q725" i="5"/>
  <c r="P725" i="5"/>
  <c r="Q759" i="5"/>
  <c r="P759" i="5"/>
  <c r="R759" i="5"/>
  <c r="P815" i="5"/>
  <c r="R815" i="5"/>
  <c r="Q815" i="5"/>
  <c r="R748" i="5"/>
  <c r="P748" i="5"/>
  <c r="Q748" i="5"/>
  <c r="R772" i="5"/>
  <c r="P772" i="5"/>
  <c r="Q772" i="5"/>
  <c r="Q855" i="5"/>
  <c r="R855" i="5"/>
  <c r="P855" i="5"/>
  <c r="R571" i="5"/>
  <c r="P571" i="5"/>
  <c r="Q571" i="5"/>
  <c r="R879" i="5"/>
  <c r="P879" i="5"/>
  <c r="Q879" i="5"/>
  <c r="R916" i="5"/>
  <c r="P916" i="5"/>
  <c r="Q916" i="5"/>
  <c r="R831" i="5"/>
  <c r="Q831" i="5"/>
  <c r="P831" i="5"/>
  <c r="Q746" i="5"/>
  <c r="P746" i="5"/>
  <c r="R746" i="5"/>
  <c r="R646" i="5"/>
  <c r="P646" i="5"/>
  <c r="Q646" i="5"/>
  <c r="Q851" i="5"/>
  <c r="P851" i="5"/>
  <c r="R851" i="5"/>
  <c r="Q765" i="5"/>
  <c r="P765" i="5"/>
  <c r="R765" i="5"/>
  <c r="Q681" i="5"/>
  <c r="R681" i="5"/>
  <c r="P681" i="5"/>
  <c r="P448" i="5"/>
  <c r="Q448" i="5"/>
  <c r="R448" i="5"/>
  <c r="Q185" i="5"/>
  <c r="P185" i="5"/>
  <c r="R185" i="5"/>
  <c r="R903" i="5"/>
  <c r="Q903" i="5"/>
  <c r="P903" i="5"/>
  <c r="R818" i="5"/>
  <c r="P818" i="5"/>
  <c r="Q818" i="5"/>
  <c r="P732" i="5"/>
  <c r="Q732" i="5"/>
  <c r="R732" i="5"/>
  <c r="R869" i="5"/>
  <c r="Q869" i="5"/>
  <c r="P869" i="5"/>
  <c r="P785" i="5"/>
  <c r="R785" i="5"/>
  <c r="Q785" i="5"/>
  <c r="Q699" i="5"/>
  <c r="R699" i="5"/>
  <c r="P699" i="5"/>
  <c r="R505" i="5"/>
  <c r="Q505" i="5"/>
  <c r="P505" i="5"/>
  <c r="R909" i="5"/>
  <c r="Q909" i="5"/>
  <c r="P909" i="5"/>
  <c r="R825" i="5"/>
  <c r="Q825" i="5"/>
  <c r="P825" i="5"/>
  <c r="Q739" i="5"/>
  <c r="R739" i="5"/>
  <c r="P739" i="5"/>
  <c r="P383" i="5"/>
  <c r="Q383" i="5"/>
  <c r="R383" i="5"/>
  <c r="Q944" i="5"/>
  <c r="P944" i="5"/>
  <c r="R944" i="5"/>
  <c r="Q880" i="5"/>
  <c r="P880" i="5"/>
  <c r="R880" i="5"/>
  <c r="Q816" i="5"/>
  <c r="R816" i="5"/>
  <c r="P816" i="5"/>
  <c r="P752" i="5"/>
  <c r="Q752" i="5"/>
  <c r="R752" i="5"/>
  <c r="R688" i="5"/>
  <c r="Q688" i="5"/>
  <c r="P688" i="5"/>
  <c r="P188" i="5"/>
  <c r="R188" i="5"/>
  <c r="Q188" i="5"/>
  <c r="R918" i="5"/>
  <c r="P918" i="5"/>
  <c r="Q918" i="5"/>
  <c r="R854" i="5"/>
  <c r="Q854" i="5"/>
  <c r="P854" i="5"/>
  <c r="P790" i="5"/>
  <c r="R790" i="5"/>
  <c r="Q790" i="5"/>
  <c r="Q726" i="5"/>
  <c r="P726" i="5"/>
  <c r="R726" i="5"/>
  <c r="P674" i="5"/>
  <c r="Q674" i="5"/>
  <c r="R674" i="5"/>
  <c r="P381" i="5"/>
  <c r="R381" i="5"/>
  <c r="Q381" i="5"/>
  <c r="P907" i="5"/>
  <c r="R907" i="5"/>
  <c r="Q907" i="5"/>
  <c r="P799" i="5"/>
  <c r="Q799" i="5"/>
  <c r="R799" i="5"/>
  <c r="P786" i="5"/>
  <c r="R786" i="5"/>
  <c r="Q786" i="5"/>
  <c r="P753" i="5"/>
  <c r="Q753" i="5"/>
  <c r="R753" i="5"/>
  <c r="R793" i="5"/>
  <c r="P793" i="5"/>
  <c r="Q793" i="5"/>
  <c r="R940" i="5"/>
  <c r="P940" i="5"/>
  <c r="Q940" i="5"/>
  <c r="Q863" i="5"/>
  <c r="R863" i="5"/>
  <c r="P863" i="5"/>
  <c r="P447" i="5"/>
  <c r="Q447" i="5"/>
  <c r="R447" i="5"/>
  <c r="Q613" i="5"/>
  <c r="R613" i="5"/>
  <c r="P613" i="5"/>
  <c r="Q685" i="5"/>
  <c r="P685" i="5"/>
  <c r="R685" i="5"/>
  <c r="R260" i="5"/>
  <c r="Q260" i="5"/>
  <c r="P260" i="5"/>
  <c r="Q942" i="5"/>
  <c r="P942" i="5"/>
  <c r="R942" i="5"/>
  <c r="P952" i="5"/>
  <c r="Q963" i="5"/>
  <c r="R963" i="5"/>
  <c r="P963" i="5"/>
  <c r="P959" i="5"/>
  <c r="Q959" i="5"/>
  <c r="R959" i="5"/>
  <c r="P453" i="5"/>
  <c r="Q453" i="5"/>
  <c r="R453" i="5"/>
  <c r="Q231" i="5"/>
  <c r="P231" i="5"/>
  <c r="R231" i="5"/>
  <c r="P619" i="5"/>
  <c r="R619" i="5"/>
  <c r="Q619" i="5"/>
  <c r="P898" i="5"/>
  <c r="Q898" i="5"/>
  <c r="R898" i="5"/>
  <c r="P673" i="5"/>
  <c r="R673" i="5"/>
  <c r="Q673" i="5"/>
  <c r="P922" i="5"/>
  <c r="R922" i="5"/>
  <c r="Q922" i="5"/>
  <c r="P695" i="5"/>
  <c r="R695" i="5"/>
  <c r="Q695" i="5"/>
  <c r="P932" i="5"/>
  <c r="Q932" i="5"/>
  <c r="R932" i="5"/>
  <c r="R789" i="5"/>
  <c r="Q789" i="5"/>
  <c r="P789" i="5"/>
  <c r="R747" i="5"/>
  <c r="Q747" i="5"/>
  <c r="P747" i="5"/>
  <c r="P194" i="5"/>
  <c r="R194" i="5"/>
  <c r="Q194" i="5"/>
  <c r="P826" i="5"/>
  <c r="Q826" i="5"/>
  <c r="R826" i="5"/>
  <c r="P458" i="5"/>
  <c r="R458" i="5"/>
  <c r="Q458" i="5"/>
  <c r="P853" i="5"/>
  <c r="Q853" i="5"/>
  <c r="R853" i="5"/>
  <c r="P906" i="5"/>
  <c r="R906" i="5"/>
  <c r="Q906" i="5"/>
  <c r="R820" i="5"/>
  <c r="P820" i="5"/>
  <c r="Q820" i="5"/>
  <c r="R735" i="5"/>
  <c r="P735" i="5"/>
  <c r="Q735" i="5"/>
  <c r="R925" i="5"/>
  <c r="Q925" i="5"/>
  <c r="P925" i="5"/>
  <c r="R841" i="5"/>
  <c r="Q841" i="5"/>
  <c r="P841" i="5"/>
  <c r="R755" i="5"/>
  <c r="P755" i="5"/>
  <c r="Q755" i="5"/>
  <c r="R669" i="5"/>
  <c r="Q669" i="5"/>
  <c r="P669" i="5"/>
  <c r="R892" i="5"/>
  <c r="P892" i="5"/>
  <c r="Q892" i="5"/>
  <c r="Q807" i="5"/>
  <c r="R807" i="5"/>
  <c r="P807" i="5"/>
  <c r="R722" i="5"/>
  <c r="P722" i="5"/>
  <c r="Q722" i="5"/>
  <c r="P945" i="5"/>
  <c r="R945" i="5"/>
  <c r="Q945" i="5"/>
  <c r="Q859" i="5"/>
  <c r="R859" i="5"/>
  <c r="P859" i="5"/>
  <c r="Q773" i="5"/>
  <c r="R773" i="5"/>
  <c r="P773" i="5"/>
  <c r="R689" i="5"/>
  <c r="Q689" i="5"/>
  <c r="P689" i="5"/>
  <c r="R195" i="5"/>
  <c r="P195" i="5"/>
  <c r="Q195" i="5"/>
  <c r="R899" i="5"/>
  <c r="Q899" i="5"/>
  <c r="P899" i="5"/>
  <c r="R813" i="5"/>
  <c r="Q813" i="5"/>
  <c r="P813" i="5"/>
  <c r="Q729" i="5"/>
  <c r="R729" i="5"/>
  <c r="P729" i="5"/>
  <c r="P327" i="5"/>
  <c r="R327" i="5"/>
  <c r="Q327" i="5"/>
  <c r="R936" i="5"/>
  <c r="P936" i="5"/>
  <c r="Q936" i="5"/>
  <c r="P872" i="5"/>
  <c r="Q872" i="5"/>
  <c r="R872" i="5"/>
  <c r="P808" i="5"/>
  <c r="Q808" i="5"/>
  <c r="R808" i="5"/>
  <c r="R744" i="5"/>
  <c r="P744" i="5"/>
  <c r="Q744" i="5"/>
  <c r="R680" i="5"/>
  <c r="P680" i="5"/>
  <c r="Q680" i="5"/>
  <c r="R380" i="5"/>
  <c r="Q380" i="5"/>
  <c r="P380" i="5"/>
  <c r="P189" i="5"/>
  <c r="Q189" i="5"/>
  <c r="R189" i="5"/>
  <c r="P180" i="5"/>
  <c r="R180" i="5"/>
  <c r="Q180" i="5"/>
  <c r="Q910" i="5"/>
  <c r="P910" i="5"/>
  <c r="R910" i="5"/>
  <c r="R846" i="5"/>
  <c r="P846" i="5"/>
  <c r="Q846" i="5"/>
  <c r="Q782" i="5"/>
  <c r="R782" i="5"/>
  <c r="P782" i="5"/>
  <c r="Q718" i="5"/>
  <c r="P718" i="5"/>
  <c r="R718" i="5"/>
  <c r="P843" i="5"/>
  <c r="R843" i="5"/>
  <c r="Q843" i="5"/>
  <c r="R890" i="5"/>
  <c r="Q890" i="5"/>
  <c r="P890" i="5"/>
  <c r="P770" i="5"/>
  <c r="R770" i="5"/>
  <c r="Q770" i="5"/>
  <c r="P714" i="5"/>
  <c r="Q714" i="5"/>
  <c r="R714" i="5"/>
  <c r="R733" i="5"/>
  <c r="P733" i="5"/>
  <c r="Q733" i="5"/>
  <c r="R700" i="5"/>
  <c r="Q700" i="5"/>
  <c r="P700" i="5"/>
  <c r="Q877" i="5"/>
  <c r="P877" i="5"/>
  <c r="R877" i="5"/>
  <c r="P964" i="5"/>
  <c r="R964" i="5"/>
  <c r="Q964" i="5"/>
  <c r="Q783" i="5"/>
  <c r="R783" i="5"/>
  <c r="P783" i="5"/>
  <c r="Q182" i="5"/>
  <c r="P182" i="5"/>
  <c r="R182" i="5"/>
  <c r="R572" i="5"/>
  <c r="Q572" i="5"/>
  <c r="P572" i="5"/>
  <c r="P883" i="5"/>
  <c r="R883" i="5"/>
  <c r="Q883" i="5"/>
  <c r="Q935" i="5"/>
  <c r="R935" i="5"/>
  <c r="P935" i="5"/>
  <c r="R184" i="5"/>
  <c r="Q184" i="5"/>
  <c r="P184" i="5"/>
  <c r="Q459" i="5"/>
  <c r="R459" i="5"/>
  <c r="P459" i="5"/>
  <c r="R776" i="5"/>
  <c r="P776" i="5"/>
  <c r="Q776" i="5"/>
  <c r="P197" i="5"/>
  <c r="R197" i="5"/>
  <c r="Q197" i="5"/>
  <c r="R948" i="5"/>
  <c r="R953" i="5"/>
  <c r="Q83" i="5"/>
  <c r="R83" i="5"/>
  <c r="P83" i="5"/>
  <c r="Q965" i="5"/>
  <c r="P965" i="5"/>
  <c r="R965" i="5"/>
  <c r="R598" i="5"/>
  <c r="Q598" i="5"/>
  <c r="P598" i="5"/>
  <c r="R31" i="5"/>
  <c r="P31" i="5"/>
  <c r="Q31" i="5"/>
  <c r="P452" i="5"/>
  <c r="R452" i="5"/>
  <c r="Q452" i="5"/>
  <c r="P868" i="5"/>
  <c r="Q868" i="5"/>
  <c r="R868" i="5"/>
  <c r="P897" i="5"/>
  <c r="R897" i="5"/>
  <c r="Q897" i="5"/>
  <c r="R876" i="5"/>
  <c r="P876" i="5"/>
  <c r="Q876" i="5"/>
  <c r="P955" i="5"/>
  <c r="Q955" i="5"/>
  <c r="R955" i="5"/>
  <c r="Q397" i="5"/>
  <c r="P397" i="5"/>
  <c r="R397" i="5"/>
  <c r="P730" i="5"/>
  <c r="Q730" i="5"/>
  <c r="R730" i="5"/>
  <c r="Q943" i="5"/>
  <c r="R943" i="5"/>
  <c r="P943" i="5"/>
  <c r="R716" i="5"/>
  <c r="P716" i="5"/>
  <c r="Q716" i="5"/>
  <c r="Q801" i="5"/>
  <c r="P801" i="5"/>
  <c r="R801" i="5"/>
  <c r="R384" i="5"/>
  <c r="Q384" i="5"/>
  <c r="P384" i="5"/>
  <c r="R823" i="5"/>
  <c r="Q823" i="5"/>
  <c r="P823" i="5"/>
  <c r="R450" i="5"/>
  <c r="P450" i="5"/>
  <c r="Q450" i="5"/>
  <c r="Q895" i="5"/>
  <c r="P895" i="5"/>
  <c r="R895" i="5"/>
  <c r="Q810" i="5"/>
  <c r="P810" i="5"/>
  <c r="R810" i="5"/>
  <c r="R724" i="5"/>
  <c r="P724" i="5"/>
  <c r="Q724" i="5"/>
  <c r="R915" i="5"/>
  <c r="P915" i="5"/>
  <c r="Q915" i="5"/>
  <c r="P829" i="5"/>
  <c r="R829" i="5"/>
  <c r="Q829" i="5"/>
  <c r="R745" i="5"/>
  <c r="P745" i="5"/>
  <c r="Q745" i="5"/>
  <c r="P645" i="5"/>
  <c r="R645" i="5"/>
  <c r="Q645" i="5"/>
  <c r="Q882" i="5"/>
  <c r="P882" i="5"/>
  <c r="R882" i="5"/>
  <c r="P796" i="5"/>
  <c r="Q796" i="5"/>
  <c r="R796" i="5"/>
  <c r="R711" i="5"/>
  <c r="Q711" i="5"/>
  <c r="P711" i="5"/>
  <c r="Q262" i="5"/>
  <c r="P262" i="5"/>
  <c r="R262" i="5"/>
  <c r="Q933" i="5"/>
  <c r="P933" i="5"/>
  <c r="R933" i="5"/>
  <c r="Q849" i="5"/>
  <c r="R849" i="5"/>
  <c r="P849" i="5"/>
  <c r="P763" i="5"/>
  <c r="Q763" i="5"/>
  <c r="R763" i="5"/>
  <c r="P677" i="5"/>
  <c r="R677" i="5"/>
  <c r="Q677" i="5"/>
  <c r="R446" i="5"/>
  <c r="Q446" i="5"/>
  <c r="P446" i="5"/>
  <c r="Q183" i="5"/>
  <c r="P183" i="5"/>
  <c r="R183" i="5"/>
  <c r="R889" i="5"/>
  <c r="Q889" i="5"/>
  <c r="P889" i="5"/>
  <c r="P803" i="5"/>
  <c r="Q803" i="5"/>
  <c r="R803" i="5"/>
  <c r="R717" i="5"/>
  <c r="Q717" i="5"/>
  <c r="P717" i="5"/>
  <c r="Q928" i="5"/>
  <c r="P928" i="5"/>
  <c r="R928" i="5"/>
  <c r="R864" i="5"/>
  <c r="Q864" i="5"/>
  <c r="P864" i="5"/>
  <c r="R800" i="5"/>
  <c r="Q800" i="5"/>
  <c r="P800" i="5"/>
  <c r="P736" i="5"/>
  <c r="Q736" i="5"/>
  <c r="R736" i="5"/>
  <c r="Q902" i="5"/>
  <c r="P902" i="5"/>
  <c r="R902" i="5"/>
  <c r="P838" i="5"/>
  <c r="R838" i="5"/>
  <c r="Q838" i="5"/>
  <c r="Q774" i="5"/>
  <c r="R774" i="5"/>
  <c r="P774" i="5"/>
  <c r="R710" i="5"/>
  <c r="P710" i="5"/>
  <c r="Q710" i="5"/>
  <c r="P614" i="5"/>
  <c r="Q614" i="5"/>
  <c r="R614" i="5"/>
  <c r="Q258" i="5"/>
  <c r="P258" i="5"/>
  <c r="R258" i="5"/>
  <c r="J55" i="4"/>
  <c r="J53" i="4"/>
  <c r="H51" i="4"/>
  <c r="J43" i="4"/>
  <c r="H52" i="4"/>
  <c r="H37" i="4"/>
  <c r="I61" i="4"/>
  <c r="I46" i="4"/>
  <c r="H56" i="4"/>
  <c r="J41" i="4"/>
  <c r="H36" i="4"/>
  <c r="H38" i="4"/>
  <c r="H58" i="4"/>
  <c r="J44" i="4"/>
  <c r="J45" i="4"/>
  <c r="J46" i="4"/>
  <c r="H41" i="4"/>
  <c r="I50" i="4"/>
  <c r="H43" i="4"/>
  <c r="H60" i="4"/>
  <c r="I44" i="4"/>
  <c r="J38" i="4"/>
  <c r="J39" i="4"/>
  <c r="J60" i="4"/>
  <c r="J61" i="4"/>
  <c r="J59" i="4"/>
  <c r="J52" i="4"/>
  <c r="J51" i="4"/>
  <c r="J33" i="4"/>
  <c r="J34" i="4"/>
  <c r="J32" i="4"/>
  <c r="I52" i="4"/>
  <c r="H62" i="4"/>
  <c r="I37" i="4"/>
  <c r="I35" i="4"/>
  <c r="H64" i="4"/>
  <c r="I56" i="4"/>
  <c r="I58" i="4"/>
  <c r="H40" i="4"/>
  <c r="I42" i="4"/>
  <c r="I43" i="4"/>
  <c r="I41" i="4"/>
  <c r="J58" i="4"/>
  <c r="J56" i="4"/>
  <c r="J57" i="4"/>
  <c r="I32" i="4"/>
  <c r="I33" i="4"/>
  <c r="I34" i="4"/>
  <c r="I57" i="4"/>
  <c r="I63" i="4"/>
  <c r="I64" i="4"/>
  <c r="I62" i="4"/>
  <c r="I54" i="4"/>
  <c r="I55" i="4"/>
  <c r="H32" i="4"/>
  <c r="J50" i="4"/>
  <c r="J63" i="4"/>
  <c r="J64" i="4"/>
  <c r="J62" i="4"/>
  <c r="I40" i="4"/>
  <c r="I38" i="4"/>
  <c r="I39" i="4"/>
  <c r="H34" i="4"/>
  <c r="H59" i="4"/>
  <c r="I53" i="4"/>
  <c r="I59" i="4"/>
  <c r="H19" i="4"/>
  <c r="H20" i="4"/>
  <c r="J19" i="4"/>
  <c r="J20" i="4"/>
  <c r="J18" i="4"/>
  <c r="I19" i="4"/>
  <c r="I20" i="4"/>
  <c r="I18" i="4"/>
  <c r="I17" i="4"/>
  <c r="I15" i="4"/>
  <c r="I16" i="4"/>
  <c r="J16" i="4"/>
  <c r="J17" i="4"/>
  <c r="J15" i="4"/>
  <c r="H21" i="4"/>
  <c r="H25" i="4"/>
  <c r="H24" i="4"/>
  <c r="H15" i="4"/>
  <c r="H28" i="4"/>
  <c r="H16" i="4"/>
  <c r="H9" i="4"/>
  <c r="H17" i="4"/>
  <c r="H10" i="4"/>
  <c r="H22" i="4"/>
  <c r="H18" i="4"/>
  <c r="H27" i="4"/>
  <c r="H5" i="4"/>
  <c r="H6" i="4"/>
  <c r="H7" i="4"/>
  <c r="V667" i="5"/>
  <c r="L667" i="5" s="1"/>
  <c r="U666" i="5"/>
  <c r="L666" i="5" s="1"/>
  <c r="U664" i="5"/>
  <c r="L664" i="5" s="1"/>
  <c r="U663" i="5"/>
  <c r="L663" i="5" s="1"/>
  <c r="W661" i="5"/>
  <c r="L661" i="5" s="1"/>
  <c r="W660" i="5"/>
  <c r="L660" i="5" s="1"/>
  <c r="U658" i="5"/>
  <c r="L658" i="5" s="1"/>
  <c r="U656" i="5"/>
  <c r="L656" i="5" s="1"/>
  <c r="U655" i="5"/>
  <c r="L655" i="5" s="1"/>
  <c r="U653" i="5"/>
  <c r="L653" i="5" s="1"/>
  <c r="U652" i="5"/>
  <c r="L652" i="5" s="1"/>
  <c r="U651" i="5"/>
  <c r="L651" i="5" s="1"/>
  <c r="U650" i="5"/>
  <c r="L650" i="5" s="1"/>
  <c r="U643" i="5"/>
  <c r="L643" i="5" s="1"/>
  <c r="U642" i="5"/>
  <c r="L642" i="5" s="1"/>
  <c r="U641" i="5"/>
  <c r="L641" i="5" s="1"/>
  <c r="U639" i="5"/>
  <c r="L639" i="5" s="1"/>
  <c r="U637" i="5"/>
  <c r="L637" i="5" s="1"/>
  <c r="U635" i="5"/>
  <c r="L635" i="5" s="1"/>
  <c r="U634" i="5"/>
  <c r="L634" i="5" s="1"/>
  <c r="U633" i="5"/>
  <c r="L633" i="5" s="1"/>
  <c r="U631" i="5"/>
  <c r="L631" i="5" s="1"/>
  <c r="U629" i="5"/>
  <c r="L629" i="5" s="1"/>
  <c r="U627" i="5"/>
  <c r="L627" i="5" s="1"/>
  <c r="U625" i="5"/>
  <c r="L625" i="5" s="1"/>
  <c r="U622" i="5"/>
  <c r="L622" i="5" s="1"/>
  <c r="U621" i="5"/>
  <c r="L621" i="5" s="1"/>
  <c r="U618" i="5"/>
  <c r="L618" i="5" s="1"/>
  <c r="U616" i="5"/>
  <c r="L616" i="5" s="1"/>
  <c r="U611" i="5"/>
  <c r="L611" i="5" s="1"/>
  <c r="U610" i="5"/>
  <c r="L610" i="5" s="1"/>
  <c r="U608" i="5"/>
  <c r="L608" i="5" s="1"/>
  <c r="U606" i="5"/>
  <c r="L606" i="5" s="1"/>
  <c r="U604" i="5"/>
  <c r="L604" i="5" s="1"/>
  <c r="U603" i="5"/>
  <c r="L603" i="5" s="1"/>
  <c r="U601" i="5"/>
  <c r="L601" i="5" s="1"/>
  <c r="V597" i="5"/>
  <c r="L597" i="5" s="1"/>
  <c r="U596" i="5"/>
  <c r="L596" i="5" s="1"/>
  <c r="U594" i="5"/>
  <c r="L594" i="5" s="1"/>
  <c r="U593" i="5"/>
  <c r="L593" i="5" s="1"/>
  <c r="U591" i="5"/>
  <c r="L591" i="5" s="1"/>
  <c r="U589" i="5"/>
  <c r="L589" i="5" s="1"/>
  <c r="U587" i="5"/>
  <c r="L587" i="5" s="1"/>
  <c r="U585" i="5"/>
  <c r="L585" i="5" s="1"/>
  <c r="U584" i="5"/>
  <c r="L584" i="5" s="1"/>
  <c r="U583" i="5"/>
  <c r="L583" i="5" s="1"/>
  <c r="U582" i="5"/>
  <c r="L582" i="5" s="1"/>
  <c r="U581" i="5"/>
  <c r="L581" i="5" s="1"/>
  <c r="U579" i="5"/>
  <c r="L579" i="5" s="1"/>
  <c r="U577" i="5"/>
  <c r="L577" i="5" s="1"/>
  <c r="U576" i="5"/>
  <c r="L576" i="5" s="1"/>
  <c r="U574" i="5"/>
  <c r="L574" i="5" s="1"/>
  <c r="U569" i="5"/>
  <c r="L569" i="5" s="1"/>
  <c r="U568" i="5"/>
  <c r="L568" i="5" s="1"/>
  <c r="U566" i="5"/>
  <c r="L566" i="5" s="1"/>
  <c r="U564" i="5"/>
  <c r="L564" i="5" s="1"/>
  <c r="U562" i="5"/>
  <c r="L562" i="5" s="1"/>
  <c r="U561" i="5"/>
  <c r="L561" i="5" s="1"/>
  <c r="U559" i="5"/>
  <c r="L559" i="5" s="1"/>
  <c r="U558" i="5"/>
  <c r="L558" i="5" s="1"/>
  <c r="W556" i="5"/>
  <c r="L556" i="5" s="1"/>
  <c r="W555" i="5"/>
  <c r="L555" i="5" s="1"/>
  <c r="W552" i="5"/>
  <c r="L552" i="5" s="1"/>
  <c r="W551" i="5"/>
  <c r="L551" i="5" s="1"/>
  <c r="W550" i="5"/>
  <c r="L550" i="5" s="1"/>
  <c r="W549" i="5"/>
  <c r="L549" i="5" s="1"/>
  <c r="U546" i="5"/>
  <c r="L546" i="5" s="1"/>
  <c r="U545" i="5"/>
  <c r="L545" i="5" s="1"/>
  <c r="U544" i="5"/>
  <c r="L544" i="5" s="1"/>
  <c r="W542" i="5"/>
  <c r="L542" i="5" s="1"/>
  <c r="U541" i="5"/>
  <c r="L541" i="5" s="1"/>
  <c r="U540" i="5"/>
  <c r="L540" i="5" s="1"/>
  <c r="V539" i="5"/>
  <c r="L539" i="5" s="1"/>
  <c r="V538" i="5"/>
  <c r="L538" i="5" s="1"/>
  <c r="V537" i="5"/>
  <c r="L537" i="5" s="1"/>
  <c r="W534" i="5"/>
  <c r="L534" i="5" s="1"/>
  <c r="W533" i="5"/>
  <c r="L533" i="5" s="1"/>
  <c r="W532" i="5"/>
  <c r="L532" i="5" s="1"/>
  <c r="W531" i="5"/>
  <c r="L531" i="5" s="1"/>
  <c r="W530" i="5"/>
  <c r="L530" i="5" s="1"/>
  <c r="W529" i="5"/>
  <c r="L529" i="5" s="1"/>
  <c r="W528" i="5"/>
  <c r="L528" i="5" s="1"/>
  <c r="W527" i="5"/>
  <c r="L527" i="5" s="1"/>
  <c r="W526" i="5"/>
  <c r="L526" i="5" s="1"/>
  <c r="U524" i="5"/>
  <c r="L524" i="5" s="1"/>
  <c r="U523" i="5"/>
  <c r="L523" i="5" s="1"/>
  <c r="U522" i="5"/>
  <c r="L522" i="5" s="1"/>
  <c r="U521" i="5"/>
  <c r="L521" i="5" s="1"/>
  <c r="U520" i="5"/>
  <c r="L520" i="5" s="1"/>
  <c r="U519" i="5"/>
  <c r="L519" i="5" s="1"/>
  <c r="U516" i="5"/>
  <c r="L516" i="5" s="1"/>
  <c r="U515" i="5"/>
  <c r="L515" i="5" s="1"/>
  <c r="V513" i="5"/>
  <c r="L513" i="5" s="1"/>
  <c r="W512" i="5"/>
  <c r="L512" i="5" s="1"/>
  <c r="W509" i="5"/>
  <c r="L509" i="5" s="1"/>
  <c r="U507" i="5"/>
  <c r="L507" i="5" s="1"/>
  <c r="W506" i="5"/>
  <c r="L506" i="5" s="1"/>
  <c r="U504" i="5"/>
  <c r="L504" i="5" s="1"/>
  <c r="U502" i="5"/>
  <c r="L502" i="5" s="1"/>
  <c r="W500" i="5"/>
  <c r="L500" i="5" s="1"/>
  <c r="W499" i="5"/>
  <c r="L499" i="5" s="1"/>
  <c r="W495" i="5"/>
  <c r="L495" i="5" s="1"/>
  <c r="W493" i="5"/>
  <c r="L493" i="5" s="1"/>
  <c r="W491" i="5"/>
  <c r="L491" i="5" s="1"/>
  <c r="W490" i="5"/>
  <c r="L490" i="5" s="1"/>
  <c r="W486" i="5"/>
  <c r="L486" i="5" s="1"/>
  <c r="W485" i="5"/>
  <c r="L485" i="5" s="1"/>
  <c r="W484" i="5"/>
  <c r="L484" i="5" s="1"/>
  <c r="W482" i="5"/>
  <c r="L482" i="5" s="1"/>
  <c r="W480" i="5"/>
  <c r="L480" i="5" s="1"/>
  <c r="W478" i="5"/>
  <c r="L478" i="5" s="1"/>
  <c r="W477" i="5"/>
  <c r="L477" i="5" s="1"/>
  <c r="W476" i="5"/>
  <c r="L476" i="5" s="1"/>
  <c r="W475" i="5"/>
  <c r="L475" i="5" s="1"/>
  <c r="W474" i="5"/>
  <c r="L474" i="5" s="1"/>
  <c r="W473" i="5"/>
  <c r="L473" i="5" s="1"/>
  <c r="W471" i="5"/>
  <c r="L471" i="5" s="1"/>
  <c r="W470" i="5"/>
  <c r="L470" i="5" s="1"/>
  <c r="W469" i="5"/>
  <c r="L469" i="5" s="1"/>
  <c r="W468" i="5"/>
  <c r="L468" i="5" s="1"/>
  <c r="W467" i="5"/>
  <c r="L467" i="5" s="1"/>
  <c r="W466" i="5"/>
  <c r="L466" i="5" s="1"/>
  <c r="W465" i="5"/>
  <c r="L465" i="5" s="1"/>
  <c r="W463" i="5"/>
  <c r="L463" i="5" s="1"/>
  <c r="W462" i="5"/>
  <c r="L462" i="5" s="1"/>
  <c r="U441" i="5"/>
  <c r="L441" i="5" s="1"/>
  <c r="U440" i="5"/>
  <c r="L440" i="5" s="1"/>
  <c r="U439" i="5"/>
  <c r="L439" i="5" s="1"/>
  <c r="W437" i="5"/>
  <c r="L437" i="5" s="1"/>
  <c r="W436" i="5"/>
  <c r="L436" i="5" s="1"/>
  <c r="W435" i="5"/>
  <c r="L435" i="5" s="1"/>
  <c r="W434" i="5"/>
  <c r="L434" i="5" s="1"/>
  <c r="W433" i="5"/>
  <c r="L433" i="5" s="1"/>
  <c r="W432" i="5"/>
  <c r="L432" i="5" s="1"/>
  <c r="W431" i="5"/>
  <c r="L431" i="5" s="1"/>
  <c r="W430" i="5"/>
  <c r="L430" i="5" s="1"/>
  <c r="W429" i="5"/>
  <c r="L429" i="5" s="1"/>
  <c r="V427" i="5"/>
  <c r="L427" i="5" s="1"/>
  <c r="V426" i="5"/>
  <c r="L426" i="5" s="1"/>
  <c r="W424" i="5"/>
  <c r="L424" i="5" s="1"/>
  <c r="W423" i="5"/>
  <c r="L423" i="5" s="1"/>
  <c r="W422" i="5"/>
  <c r="L422" i="5" s="1"/>
  <c r="W421" i="5"/>
  <c r="L421" i="5" s="1"/>
  <c r="W420" i="5"/>
  <c r="L420" i="5" s="1"/>
  <c r="W419" i="5"/>
  <c r="L419" i="5" s="1"/>
  <c r="W418" i="5"/>
  <c r="L418" i="5" s="1"/>
  <c r="W415" i="5"/>
  <c r="L415" i="5" s="1"/>
  <c r="W414" i="5"/>
  <c r="L414" i="5" s="1"/>
  <c r="W412" i="5"/>
  <c r="L412" i="5" s="1"/>
  <c r="U410" i="5"/>
  <c r="L410" i="5" s="1"/>
  <c r="U408" i="5"/>
  <c r="L408" i="5" s="1"/>
  <c r="W406" i="5"/>
  <c r="L406" i="5" s="1"/>
  <c r="W404" i="5"/>
  <c r="L404" i="5" s="1"/>
  <c r="W403" i="5"/>
  <c r="L403" i="5" s="1"/>
  <c r="U395" i="5"/>
  <c r="L395" i="5" s="1"/>
  <c r="W390" i="5"/>
  <c r="L390" i="5" s="1"/>
  <c r="W389" i="5"/>
  <c r="L389" i="5" s="1"/>
  <c r="W388" i="5"/>
  <c r="L388" i="5" s="1"/>
  <c r="V378" i="5"/>
  <c r="L378" i="5" s="1"/>
  <c r="W376" i="5"/>
  <c r="L376" i="5" s="1"/>
  <c r="W375" i="5"/>
  <c r="L375" i="5" s="1"/>
  <c r="W373" i="5"/>
  <c r="L373" i="5" s="1"/>
  <c r="W372" i="5"/>
  <c r="L372" i="5" s="1"/>
  <c r="W371" i="5"/>
  <c r="L371" i="5" s="1"/>
  <c r="W370" i="5"/>
  <c r="L370" i="5" s="1"/>
  <c r="W369" i="5"/>
  <c r="L369" i="5" s="1"/>
  <c r="W368" i="5"/>
  <c r="L368" i="5" s="1"/>
  <c r="W367" i="5"/>
  <c r="L367" i="5" s="1"/>
  <c r="W365" i="5"/>
  <c r="L365" i="5" s="1"/>
  <c r="W364" i="5"/>
  <c r="L364" i="5" s="1"/>
  <c r="W363" i="5"/>
  <c r="L363" i="5" s="1"/>
  <c r="W361" i="5"/>
  <c r="L361" i="5" s="1"/>
  <c r="W360" i="5"/>
  <c r="L360" i="5" s="1"/>
  <c r="W359" i="5"/>
  <c r="L359" i="5" s="1"/>
  <c r="W358" i="5"/>
  <c r="L358" i="5" s="1"/>
  <c r="W357" i="5"/>
  <c r="L357" i="5" s="1"/>
  <c r="W355" i="5"/>
  <c r="L355" i="5" s="1"/>
  <c r="W354" i="5"/>
  <c r="L354" i="5" s="1"/>
  <c r="W353" i="5"/>
  <c r="L353" i="5" s="1"/>
  <c r="W352" i="5"/>
  <c r="L352" i="5" s="1"/>
  <c r="W351" i="5"/>
  <c r="L351" i="5" s="1"/>
  <c r="W350" i="5"/>
  <c r="L350" i="5" s="1"/>
  <c r="W349" i="5"/>
  <c r="L349" i="5" s="1"/>
  <c r="W348" i="5"/>
  <c r="L348" i="5" s="1"/>
  <c r="W347" i="5"/>
  <c r="L347" i="5" s="1"/>
  <c r="V346" i="5"/>
  <c r="L346" i="5" s="1"/>
  <c r="W344" i="5"/>
  <c r="L344" i="5" s="1"/>
  <c r="W343" i="5"/>
  <c r="L343" i="5" s="1"/>
  <c r="W342" i="5"/>
  <c r="L342" i="5" s="1"/>
  <c r="W341" i="5"/>
  <c r="L341" i="5" s="1"/>
  <c r="W340" i="5"/>
  <c r="L340" i="5" s="1"/>
  <c r="W339" i="5"/>
  <c r="L339" i="5" s="1"/>
  <c r="W338" i="5"/>
  <c r="L338" i="5" s="1"/>
  <c r="V337" i="5"/>
  <c r="L337" i="5" s="1"/>
  <c r="V336" i="5"/>
  <c r="L336" i="5" s="1"/>
  <c r="V335" i="5"/>
  <c r="L335" i="5" s="1"/>
  <c r="V334" i="5"/>
  <c r="L334" i="5" s="1"/>
  <c r="W331" i="5"/>
  <c r="L331" i="5" s="1"/>
  <c r="V329" i="5"/>
  <c r="L329" i="5" s="1"/>
  <c r="W328" i="5"/>
  <c r="L328" i="5" s="1"/>
  <c r="W326" i="5"/>
  <c r="L326" i="5" s="1"/>
  <c r="W325" i="5"/>
  <c r="L325" i="5" s="1"/>
  <c r="W324" i="5"/>
  <c r="L324" i="5" s="1"/>
  <c r="W322" i="5"/>
  <c r="L322" i="5" s="1"/>
  <c r="W321" i="5"/>
  <c r="L321" i="5" s="1"/>
  <c r="W320" i="5"/>
  <c r="L320" i="5" s="1"/>
  <c r="W318" i="5"/>
  <c r="L318" i="5" s="1"/>
  <c r="W317" i="5"/>
  <c r="L317" i="5" s="1"/>
  <c r="W316" i="5"/>
  <c r="L316" i="5" s="1"/>
  <c r="W314" i="5"/>
  <c r="L314" i="5" s="1"/>
  <c r="U311" i="5"/>
  <c r="L311" i="5" s="1"/>
  <c r="U310" i="5"/>
  <c r="L310" i="5" s="1"/>
  <c r="U309" i="5"/>
  <c r="L309" i="5" s="1"/>
  <c r="U308" i="5"/>
  <c r="L308" i="5" s="1"/>
  <c r="U307" i="5"/>
  <c r="L307" i="5" s="1"/>
  <c r="U303" i="5"/>
  <c r="L303" i="5" s="1"/>
  <c r="U302" i="5"/>
  <c r="L302" i="5" s="1"/>
  <c r="U300" i="5"/>
  <c r="L300" i="5" s="1"/>
  <c r="U299" i="5"/>
  <c r="L299" i="5" s="1"/>
  <c r="U298" i="5"/>
  <c r="L298" i="5" s="1"/>
  <c r="U296" i="5"/>
  <c r="L296" i="5" s="1"/>
  <c r="U295" i="5"/>
  <c r="L295" i="5" s="1"/>
  <c r="U293" i="5"/>
  <c r="L293" i="5" s="1"/>
  <c r="U292" i="5"/>
  <c r="L292" i="5" s="1"/>
  <c r="U291" i="5"/>
  <c r="L291" i="5" s="1"/>
  <c r="U290" i="5"/>
  <c r="L290" i="5" s="1"/>
  <c r="U289" i="5"/>
  <c r="L289" i="5" s="1"/>
  <c r="U288" i="5"/>
  <c r="L288" i="5" s="1"/>
  <c r="U287" i="5"/>
  <c r="L287" i="5" s="1"/>
  <c r="U286" i="5"/>
  <c r="L286" i="5" s="1"/>
  <c r="U285" i="5"/>
  <c r="L285" i="5" s="1"/>
  <c r="U281" i="5"/>
  <c r="L281" i="5" s="1"/>
  <c r="U280" i="5"/>
  <c r="L280" i="5" s="1"/>
  <c r="U278" i="5"/>
  <c r="L278" i="5" s="1"/>
  <c r="U277" i="5"/>
  <c r="L277" i="5" s="1"/>
  <c r="U276" i="5"/>
  <c r="L276" i="5" s="1"/>
  <c r="U274" i="5"/>
  <c r="L274" i="5" s="1"/>
  <c r="U273" i="5"/>
  <c r="L273" i="5" s="1"/>
  <c r="U270" i="5"/>
  <c r="L270" i="5" s="1"/>
  <c r="U269" i="5"/>
  <c r="L269" i="5" s="1"/>
  <c r="U267" i="5"/>
  <c r="L267" i="5" s="1"/>
  <c r="U265" i="5"/>
  <c r="L265" i="5" s="1"/>
  <c r="U264" i="5"/>
  <c r="L264" i="5" s="1"/>
  <c r="W254" i="5"/>
  <c r="L254" i="5" s="1"/>
  <c r="W253" i="5"/>
  <c r="L253" i="5" s="1"/>
  <c r="W252" i="5"/>
  <c r="L252" i="5" s="1"/>
  <c r="W251" i="5"/>
  <c r="L251" i="5" s="1"/>
  <c r="W249" i="5"/>
  <c r="L249" i="5" s="1"/>
  <c r="U248" i="5"/>
  <c r="L248" i="5" s="1"/>
  <c r="U247" i="5"/>
  <c r="L247" i="5" s="1"/>
  <c r="U246" i="5"/>
  <c r="L246" i="5" s="1"/>
  <c r="U245" i="5"/>
  <c r="L245" i="5" s="1"/>
  <c r="U244" i="5"/>
  <c r="L244" i="5" s="1"/>
  <c r="U243" i="5"/>
  <c r="L243" i="5" s="1"/>
  <c r="U242" i="5"/>
  <c r="L242" i="5" s="1"/>
  <c r="W240" i="5"/>
  <c r="L240" i="5" s="1"/>
  <c r="W238" i="5"/>
  <c r="L238" i="5" s="1"/>
  <c r="W237" i="5"/>
  <c r="L237" i="5" s="1"/>
  <c r="W236" i="5"/>
  <c r="L236" i="5" s="1"/>
  <c r="W235" i="5"/>
  <c r="L235" i="5" s="1"/>
  <c r="W234" i="5"/>
  <c r="L234" i="5" s="1"/>
  <c r="U232" i="5"/>
  <c r="L232" i="5" s="1"/>
  <c r="U230" i="5"/>
  <c r="L230" i="5" s="1"/>
  <c r="U229" i="5"/>
  <c r="L229" i="5" s="1"/>
  <c r="W217" i="5"/>
  <c r="L217" i="5" s="1"/>
  <c r="W216" i="5"/>
  <c r="L216" i="5" s="1"/>
  <c r="W215" i="5"/>
  <c r="L215" i="5" s="1"/>
  <c r="W214" i="5"/>
  <c r="L214" i="5" s="1"/>
  <c r="W213" i="5"/>
  <c r="L213" i="5" s="1"/>
  <c r="W210" i="5"/>
  <c r="L210" i="5" s="1"/>
  <c r="W209" i="5"/>
  <c r="L209" i="5" s="1"/>
  <c r="W208" i="5"/>
  <c r="L208" i="5" s="1"/>
  <c r="W206" i="5"/>
  <c r="L206" i="5" s="1"/>
  <c r="W205" i="5"/>
  <c r="L205" i="5" s="1"/>
  <c r="W204" i="5"/>
  <c r="L204" i="5" s="1"/>
  <c r="W203" i="5"/>
  <c r="L203" i="5" s="1"/>
  <c r="W202" i="5"/>
  <c r="L202" i="5" s="1"/>
  <c r="U200" i="5"/>
  <c r="L200" i="5" s="1"/>
  <c r="U199" i="5"/>
  <c r="L199" i="5" s="1"/>
  <c r="U196" i="5"/>
  <c r="L196" i="5" s="1"/>
  <c r="U190" i="5"/>
  <c r="L190" i="5" s="1"/>
  <c r="U172" i="5"/>
  <c r="L172" i="5" s="1"/>
  <c r="U171" i="5"/>
  <c r="L171" i="5" s="1"/>
  <c r="U170" i="5"/>
  <c r="L170" i="5" s="1"/>
  <c r="U169" i="5"/>
  <c r="L169" i="5" s="1"/>
  <c r="U168" i="5"/>
  <c r="L168" i="5" s="1"/>
  <c r="U167" i="5"/>
  <c r="L167" i="5" s="1"/>
  <c r="U166" i="5"/>
  <c r="L166" i="5" s="1"/>
  <c r="U164" i="5"/>
  <c r="L164" i="5" s="1"/>
  <c r="U162" i="5"/>
  <c r="L162" i="5" s="1"/>
  <c r="U161" i="5"/>
  <c r="L161" i="5" s="1"/>
  <c r="U160" i="5"/>
  <c r="L160" i="5" s="1"/>
  <c r="U158" i="5"/>
  <c r="L158" i="5" s="1"/>
  <c r="U157" i="5"/>
  <c r="L157" i="5" s="1"/>
  <c r="U156" i="5"/>
  <c r="L156" i="5" s="1"/>
  <c r="U155" i="5"/>
  <c r="L155" i="5" s="1"/>
  <c r="U154" i="5"/>
  <c r="L154" i="5" s="1"/>
  <c r="U153" i="5"/>
  <c r="L153" i="5" s="1"/>
  <c r="U152" i="5"/>
  <c r="L152" i="5" s="1"/>
  <c r="U151" i="5"/>
  <c r="L151" i="5" s="1"/>
  <c r="U150" i="5"/>
  <c r="L150" i="5" s="1"/>
  <c r="U148" i="5"/>
  <c r="L148" i="5" s="1"/>
  <c r="U147" i="5"/>
  <c r="L147" i="5" s="1"/>
  <c r="U146" i="5"/>
  <c r="L146" i="5" s="1"/>
  <c r="U145" i="5"/>
  <c r="L145" i="5" s="1"/>
  <c r="U144" i="5"/>
  <c r="L144" i="5" s="1"/>
  <c r="U143" i="5"/>
  <c r="L143" i="5" s="1"/>
  <c r="U142" i="5"/>
  <c r="L142" i="5" s="1"/>
  <c r="U141" i="5"/>
  <c r="L141" i="5" s="1"/>
  <c r="U140" i="5"/>
  <c r="L140" i="5" s="1"/>
  <c r="W138" i="5"/>
  <c r="L138" i="5" s="1"/>
  <c r="W137" i="5"/>
  <c r="L137" i="5" s="1"/>
  <c r="U135" i="5"/>
  <c r="L135" i="5" s="1"/>
  <c r="U134" i="5"/>
  <c r="L134" i="5" s="1"/>
  <c r="U133" i="5"/>
  <c r="L133" i="5" s="1"/>
  <c r="U132" i="5"/>
  <c r="L132" i="5" s="1"/>
  <c r="U131" i="5"/>
  <c r="L131" i="5" s="1"/>
  <c r="U130" i="5"/>
  <c r="L130" i="5" s="1"/>
  <c r="U129" i="5"/>
  <c r="L129" i="5" s="1"/>
  <c r="U128" i="5"/>
  <c r="L128" i="5" s="1"/>
  <c r="U127" i="5"/>
  <c r="L127" i="5" s="1"/>
  <c r="U126" i="5"/>
  <c r="L126" i="5" s="1"/>
  <c r="W124" i="5"/>
  <c r="L124" i="5" s="1"/>
  <c r="W123" i="5"/>
  <c r="L123" i="5" s="1"/>
  <c r="W122" i="5"/>
  <c r="L122" i="5" s="1"/>
  <c r="W121" i="5"/>
  <c r="L121" i="5" s="1"/>
  <c r="W120" i="5"/>
  <c r="L120" i="5" s="1"/>
  <c r="W119" i="5"/>
  <c r="L119" i="5" s="1"/>
  <c r="W118" i="5"/>
  <c r="L118" i="5" s="1"/>
  <c r="W117" i="5"/>
  <c r="L117" i="5" s="1"/>
  <c r="W116" i="5"/>
  <c r="L116" i="5" s="1"/>
  <c r="W115" i="5"/>
  <c r="L115" i="5" s="1"/>
  <c r="W114" i="5"/>
  <c r="L114" i="5" s="1"/>
  <c r="W113" i="5"/>
  <c r="L113" i="5" s="1"/>
  <c r="W112" i="5"/>
  <c r="L112" i="5" s="1"/>
  <c r="W111" i="5"/>
  <c r="L111" i="5" s="1"/>
  <c r="W110" i="5"/>
  <c r="L110" i="5" s="1"/>
  <c r="W109" i="5"/>
  <c r="L109" i="5" s="1"/>
  <c r="W107" i="5"/>
  <c r="L107" i="5" s="1"/>
  <c r="W106" i="5"/>
  <c r="L106" i="5" s="1"/>
  <c r="W105" i="5"/>
  <c r="L105" i="5" s="1"/>
  <c r="W104" i="5"/>
  <c r="L104" i="5" s="1"/>
  <c r="W103" i="5"/>
  <c r="L103" i="5" s="1"/>
  <c r="W102" i="5"/>
  <c r="L102" i="5" s="1"/>
  <c r="W101" i="5"/>
  <c r="L101" i="5" s="1"/>
  <c r="W100" i="5"/>
  <c r="L100" i="5" s="1"/>
  <c r="W99" i="5"/>
  <c r="L99" i="5" s="1"/>
  <c r="W98" i="5"/>
  <c r="L98" i="5" s="1"/>
  <c r="W96" i="5"/>
  <c r="L96" i="5" s="1"/>
  <c r="W95" i="5"/>
  <c r="L95" i="5" s="1"/>
  <c r="W94" i="5"/>
  <c r="L94" i="5" s="1"/>
  <c r="W93" i="5"/>
  <c r="L93" i="5" s="1"/>
  <c r="W92" i="5"/>
  <c r="L92" i="5" s="1"/>
  <c r="W91" i="5"/>
  <c r="L91" i="5" s="1"/>
  <c r="W90" i="5"/>
  <c r="L90" i="5" s="1"/>
  <c r="W89" i="5"/>
  <c r="L89" i="5" s="1"/>
  <c r="W88" i="5"/>
  <c r="L88" i="5" s="1"/>
  <c r="W87" i="5"/>
  <c r="L87" i="5" s="1"/>
  <c r="W86" i="5"/>
  <c r="L86" i="5" s="1"/>
  <c r="W82" i="5"/>
  <c r="L82" i="5" s="1"/>
  <c r="W81" i="5"/>
  <c r="L81" i="5" s="1"/>
  <c r="W79" i="5"/>
  <c r="L79" i="5" s="1"/>
  <c r="W78" i="5"/>
  <c r="L78" i="5" s="1"/>
  <c r="W77" i="5"/>
  <c r="L77" i="5" s="1"/>
  <c r="W76" i="5"/>
  <c r="L76" i="5" s="1"/>
  <c r="W75" i="5"/>
  <c r="L75" i="5" s="1"/>
  <c r="W74" i="5"/>
  <c r="L74" i="5" s="1"/>
  <c r="W72" i="5"/>
  <c r="L72" i="5" s="1"/>
  <c r="W71" i="5"/>
  <c r="L71" i="5" s="1"/>
  <c r="W70" i="5"/>
  <c r="L70" i="5" s="1"/>
  <c r="W69" i="5"/>
  <c r="L69" i="5" s="1"/>
  <c r="W68" i="5"/>
  <c r="L68" i="5" s="1"/>
  <c r="W67" i="5"/>
  <c r="L67" i="5" s="1"/>
  <c r="W65" i="5"/>
  <c r="L65" i="5" s="1"/>
  <c r="W64" i="5"/>
  <c r="L64" i="5" s="1"/>
  <c r="W63" i="5"/>
  <c r="L63" i="5" s="1"/>
  <c r="W62" i="5"/>
  <c r="L62" i="5" s="1"/>
  <c r="V60" i="5"/>
  <c r="L60" i="5" s="1"/>
  <c r="V59" i="5"/>
  <c r="L59" i="5" s="1"/>
  <c r="V58" i="5"/>
  <c r="L58" i="5" s="1"/>
  <c r="V57" i="5"/>
  <c r="L57" i="5" s="1"/>
  <c r="W55" i="5"/>
  <c r="L55" i="5" s="1"/>
  <c r="W54" i="5"/>
  <c r="L54" i="5" s="1"/>
  <c r="W53" i="5"/>
  <c r="L53" i="5" s="1"/>
  <c r="W51" i="5"/>
  <c r="L51" i="5" s="1"/>
  <c r="W50" i="5"/>
  <c r="L50" i="5" s="1"/>
  <c r="W49" i="5"/>
  <c r="L49" i="5" s="1"/>
  <c r="W47" i="5"/>
  <c r="L47" i="5" s="1"/>
  <c r="W46" i="5"/>
  <c r="L46" i="5" s="1"/>
  <c r="W45" i="5"/>
  <c r="L45" i="5" s="1"/>
  <c r="W44" i="5"/>
  <c r="L44" i="5" s="1"/>
  <c r="W43" i="5"/>
  <c r="L43" i="5" s="1"/>
  <c r="W42" i="5"/>
  <c r="L42" i="5" s="1"/>
  <c r="W41" i="5"/>
  <c r="L41" i="5" s="1"/>
  <c r="W39" i="5"/>
  <c r="L39" i="5" s="1"/>
  <c r="W38" i="5"/>
  <c r="L38" i="5" s="1"/>
  <c r="W37" i="5"/>
  <c r="L37" i="5" s="1"/>
  <c r="W36" i="5"/>
  <c r="L36" i="5" s="1"/>
  <c r="W35" i="5"/>
  <c r="L35" i="5" s="1"/>
  <c r="W34" i="5"/>
  <c r="L34" i="5" s="1"/>
  <c r="W30" i="5"/>
  <c r="L30" i="5" s="1"/>
  <c r="W29" i="5"/>
  <c r="L29" i="5" s="1"/>
  <c r="W28" i="5"/>
  <c r="L28" i="5" s="1"/>
  <c r="W27" i="5"/>
  <c r="L27" i="5" s="1"/>
  <c r="W26" i="5"/>
  <c r="L26" i="5" s="1"/>
  <c r="W24" i="5"/>
  <c r="L24" i="5" s="1"/>
  <c r="W23" i="5"/>
  <c r="L23" i="5" s="1"/>
  <c r="W21" i="5"/>
  <c r="L21" i="5" s="1"/>
  <c r="W20" i="5"/>
  <c r="L20" i="5" s="1"/>
  <c r="W19" i="5"/>
  <c r="L19" i="5" s="1"/>
  <c r="W18" i="5"/>
  <c r="L18" i="5" s="1"/>
  <c r="W17" i="5"/>
  <c r="L17" i="5" s="1"/>
  <c r="W16" i="5"/>
  <c r="L16" i="5" s="1"/>
  <c r="W15" i="5"/>
  <c r="L15" i="5" s="1"/>
  <c r="W14" i="5"/>
  <c r="L14" i="5" s="1"/>
  <c r="W13" i="5"/>
  <c r="L13" i="5" s="1"/>
  <c r="W12" i="5"/>
  <c r="P38" i="5" l="1"/>
  <c r="Q38" i="5"/>
  <c r="R38" i="5"/>
  <c r="R68" i="5"/>
  <c r="Q68" i="5"/>
  <c r="P68" i="5"/>
  <c r="R106" i="5"/>
  <c r="Q106" i="5"/>
  <c r="P106" i="5"/>
  <c r="R39" i="5"/>
  <c r="P39" i="5"/>
  <c r="Q39" i="5"/>
  <c r="P69" i="5"/>
  <c r="Q69" i="5"/>
  <c r="R69" i="5"/>
  <c r="R99" i="5"/>
  <c r="Q99" i="5"/>
  <c r="P99" i="5"/>
  <c r="P124" i="5"/>
  <c r="R124" i="5"/>
  <c r="Q124" i="5"/>
  <c r="R143" i="5"/>
  <c r="P143" i="5"/>
  <c r="Q143" i="5"/>
  <c r="P171" i="5"/>
  <c r="Q171" i="5"/>
  <c r="R171" i="5"/>
  <c r="R20" i="5"/>
  <c r="Q20" i="5"/>
  <c r="P20" i="5"/>
  <c r="R30" i="5"/>
  <c r="Q30" i="5"/>
  <c r="P30" i="5"/>
  <c r="Q42" i="5"/>
  <c r="P42" i="5"/>
  <c r="R42" i="5"/>
  <c r="Q51" i="5"/>
  <c r="P51" i="5"/>
  <c r="R51" i="5"/>
  <c r="P62" i="5"/>
  <c r="Q62" i="5"/>
  <c r="R62" i="5"/>
  <c r="P71" i="5"/>
  <c r="R71" i="5"/>
  <c r="Q71" i="5"/>
  <c r="Q81" i="5"/>
  <c r="P81" i="5"/>
  <c r="R81" i="5"/>
  <c r="P92" i="5"/>
  <c r="R92" i="5"/>
  <c r="Q92" i="5"/>
  <c r="Q101" i="5"/>
  <c r="R101" i="5"/>
  <c r="P101" i="5"/>
  <c r="Q110" i="5"/>
  <c r="P110" i="5"/>
  <c r="R110" i="5"/>
  <c r="P118" i="5"/>
  <c r="R118" i="5"/>
  <c r="Q118" i="5"/>
  <c r="P127" i="5"/>
  <c r="R127" i="5"/>
  <c r="Q127" i="5"/>
  <c r="R135" i="5"/>
  <c r="P135" i="5"/>
  <c r="Q135" i="5"/>
  <c r="Q145" i="5"/>
  <c r="P145" i="5"/>
  <c r="R145" i="5"/>
  <c r="P154" i="5"/>
  <c r="Q154" i="5"/>
  <c r="R154" i="5"/>
  <c r="R164" i="5"/>
  <c r="P164" i="5"/>
  <c r="Q164" i="5"/>
  <c r="P190" i="5"/>
  <c r="R190" i="5"/>
  <c r="Q190" i="5"/>
  <c r="P206" i="5"/>
  <c r="R206" i="5"/>
  <c r="Q206" i="5"/>
  <c r="P217" i="5"/>
  <c r="Q217" i="5"/>
  <c r="R217" i="5"/>
  <c r="Q238" i="5"/>
  <c r="P238" i="5"/>
  <c r="R238" i="5"/>
  <c r="P248" i="5"/>
  <c r="R248" i="5"/>
  <c r="Q248" i="5"/>
  <c r="R267" i="5"/>
  <c r="Q267" i="5"/>
  <c r="P267" i="5"/>
  <c r="Q280" i="5"/>
  <c r="P280" i="5"/>
  <c r="R280" i="5"/>
  <c r="R291" i="5"/>
  <c r="Q291" i="5"/>
  <c r="P291" i="5"/>
  <c r="Q302" i="5"/>
  <c r="R302" i="5"/>
  <c r="P302" i="5"/>
  <c r="P316" i="5"/>
  <c r="R316" i="5"/>
  <c r="Q316" i="5"/>
  <c r="R326" i="5"/>
  <c r="Q326" i="5"/>
  <c r="P326" i="5"/>
  <c r="P338" i="5"/>
  <c r="Q338" i="5"/>
  <c r="R338" i="5"/>
  <c r="P347" i="5"/>
  <c r="Q347" i="5"/>
  <c r="R347" i="5"/>
  <c r="R355" i="5"/>
  <c r="Q355" i="5"/>
  <c r="P355" i="5"/>
  <c r="P365" i="5"/>
  <c r="Q365" i="5"/>
  <c r="R365" i="5"/>
  <c r="P375" i="5"/>
  <c r="R375" i="5"/>
  <c r="Q375" i="5"/>
  <c r="R404" i="5"/>
  <c r="Q404" i="5"/>
  <c r="P404" i="5"/>
  <c r="R419" i="5"/>
  <c r="Q419" i="5"/>
  <c r="P419" i="5"/>
  <c r="R429" i="5"/>
  <c r="Q429" i="5"/>
  <c r="P429" i="5"/>
  <c r="R437" i="5"/>
  <c r="P437" i="5"/>
  <c r="Q437" i="5"/>
  <c r="P467" i="5"/>
  <c r="Q467" i="5"/>
  <c r="R467" i="5"/>
  <c r="R476" i="5"/>
  <c r="Q476" i="5"/>
  <c r="P476" i="5"/>
  <c r="Q490" i="5"/>
  <c r="R490" i="5"/>
  <c r="P490" i="5"/>
  <c r="P506" i="5"/>
  <c r="Q506" i="5"/>
  <c r="R506" i="5"/>
  <c r="P520" i="5"/>
  <c r="R520" i="5"/>
  <c r="Q520" i="5"/>
  <c r="P529" i="5"/>
  <c r="Q529" i="5"/>
  <c r="R529" i="5"/>
  <c r="R539" i="5"/>
  <c r="Q539" i="5"/>
  <c r="P539" i="5"/>
  <c r="R550" i="5"/>
  <c r="P550" i="5"/>
  <c r="Q550" i="5"/>
  <c r="R562" i="5"/>
  <c r="Q562" i="5"/>
  <c r="P562" i="5"/>
  <c r="P579" i="5"/>
  <c r="R579" i="5"/>
  <c r="Q579" i="5"/>
  <c r="R591" i="5"/>
  <c r="P591" i="5"/>
  <c r="Q591" i="5"/>
  <c r="P606" i="5"/>
  <c r="R606" i="5"/>
  <c r="Q606" i="5"/>
  <c r="Q625" i="5"/>
  <c r="P625" i="5"/>
  <c r="R625" i="5"/>
  <c r="P639" i="5"/>
  <c r="R639" i="5"/>
  <c r="Q639" i="5"/>
  <c r="P655" i="5"/>
  <c r="R655" i="5"/>
  <c r="Q655" i="5"/>
  <c r="P667" i="5"/>
  <c r="Q667" i="5"/>
  <c r="R667" i="5"/>
  <c r="Q21" i="5"/>
  <c r="P21" i="5"/>
  <c r="R21" i="5"/>
  <c r="R63" i="5"/>
  <c r="Q63" i="5"/>
  <c r="P63" i="5"/>
  <c r="P102" i="5"/>
  <c r="R102" i="5"/>
  <c r="Q102" i="5"/>
  <c r="P119" i="5"/>
  <c r="R119" i="5"/>
  <c r="Q119" i="5"/>
  <c r="Q128" i="5"/>
  <c r="R128" i="5"/>
  <c r="P128" i="5"/>
  <c r="R137" i="5"/>
  <c r="Q137" i="5"/>
  <c r="P137" i="5"/>
  <c r="Q146" i="5"/>
  <c r="R146" i="5"/>
  <c r="P146" i="5"/>
  <c r="P155" i="5"/>
  <c r="R155" i="5"/>
  <c r="Q155" i="5"/>
  <c r="P166" i="5"/>
  <c r="R166" i="5"/>
  <c r="Q166" i="5"/>
  <c r="R196" i="5"/>
  <c r="Q196" i="5"/>
  <c r="P196" i="5"/>
  <c r="R208" i="5"/>
  <c r="P208" i="5"/>
  <c r="Q208" i="5"/>
  <c r="R229" i="5"/>
  <c r="Q229" i="5"/>
  <c r="P229" i="5"/>
  <c r="P240" i="5"/>
  <c r="Q240" i="5"/>
  <c r="R240" i="5"/>
  <c r="Q249" i="5"/>
  <c r="R249" i="5"/>
  <c r="P249" i="5"/>
  <c r="Q269" i="5"/>
  <c r="P269" i="5"/>
  <c r="R269" i="5"/>
  <c r="Q281" i="5"/>
  <c r="R281" i="5"/>
  <c r="P281" i="5"/>
  <c r="Q292" i="5"/>
  <c r="P292" i="5"/>
  <c r="R292" i="5"/>
  <c r="R303" i="5"/>
  <c r="P303" i="5"/>
  <c r="Q303" i="5"/>
  <c r="P317" i="5"/>
  <c r="Q317" i="5"/>
  <c r="R317" i="5"/>
  <c r="P328" i="5"/>
  <c r="R328" i="5"/>
  <c r="Q328" i="5"/>
  <c r="P339" i="5"/>
  <c r="Q339" i="5"/>
  <c r="R339" i="5"/>
  <c r="R348" i="5"/>
  <c r="P348" i="5"/>
  <c r="Q348" i="5"/>
  <c r="Q357" i="5"/>
  <c r="P357" i="5"/>
  <c r="R357" i="5"/>
  <c r="R367" i="5"/>
  <c r="Q367" i="5"/>
  <c r="P367" i="5"/>
  <c r="Q376" i="5"/>
  <c r="R376" i="5"/>
  <c r="P376" i="5"/>
  <c r="R406" i="5"/>
  <c r="P406" i="5"/>
  <c r="Q406" i="5"/>
  <c r="Q420" i="5"/>
  <c r="P420" i="5"/>
  <c r="R420" i="5"/>
  <c r="P430" i="5"/>
  <c r="R430" i="5"/>
  <c r="Q430" i="5"/>
  <c r="R439" i="5"/>
  <c r="Q439" i="5"/>
  <c r="P439" i="5"/>
  <c r="R468" i="5"/>
  <c r="Q468" i="5"/>
  <c r="P468" i="5"/>
  <c r="P477" i="5"/>
  <c r="R477" i="5"/>
  <c r="Q477" i="5"/>
  <c r="P491" i="5"/>
  <c r="R491" i="5"/>
  <c r="Q491" i="5"/>
  <c r="P507" i="5"/>
  <c r="R507" i="5"/>
  <c r="Q507" i="5"/>
  <c r="P521" i="5"/>
  <c r="R521" i="5"/>
  <c r="Q521" i="5"/>
  <c r="Q530" i="5"/>
  <c r="P530" i="5"/>
  <c r="R530" i="5"/>
  <c r="R540" i="5"/>
  <c r="P540" i="5"/>
  <c r="Q540" i="5"/>
  <c r="Q551" i="5"/>
  <c r="P551" i="5"/>
  <c r="R551" i="5"/>
  <c r="R564" i="5"/>
  <c r="Q564" i="5"/>
  <c r="P564" i="5"/>
  <c r="P581" i="5"/>
  <c r="R581" i="5"/>
  <c r="Q581" i="5"/>
  <c r="P593" i="5"/>
  <c r="R593" i="5"/>
  <c r="Q593" i="5"/>
  <c r="P608" i="5"/>
  <c r="R608" i="5"/>
  <c r="Q608" i="5"/>
  <c r="Q627" i="5"/>
  <c r="P627" i="5"/>
  <c r="R627" i="5"/>
  <c r="R641" i="5"/>
  <c r="Q641" i="5"/>
  <c r="P641" i="5"/>
  <c r="P656" i="5"/>
  <c r="R656" i="5"/>
  <c r="Q656" i="5"/>
  <c r="P34" i="5"/>
  <c r="R34" i="5"/>
  <c r="Q34" i="5"/>
  <c r="P72" i="5"/>
  <c r="Q72" i="5"/>
  <c r="R72" i="5"/>
  <c r="Q111" i="5"/>
  <c r="P111" i="5"/>
  <c r="R111" i="5"/>
  <c r="P35" i="5"/>
  <c r="R35" i="5"/>
  <c r="Q35" i="5"/>
  <c r="R64" i="5"/>
  <c r="Q64" i="5"/>
  <c r="P64" i="5"/>
  <c r="P94" i="5"/>
  <c r="Q94" i="5"/>
  <c r="R94" i="5"/>
  <c r="P120" i="5"/>
  <c r="Q120" i="5"/>
  <c r="R120" i="5"/>
  <c r="Q147" i="5"/>
  <c r="R147" i="5"/>
  <c r="P147" i="5"/>
  <c r="P199" i="5"/>
  <c r="R199" i="5"/>
  <c r="Q199" i="5"/>
  <c r="R209" i="5"/>
  <c r="Q209" i="5"/>
  <c r="P209" i="5"/>
  <c r="P230" i="5"/>
  <c r="Q230" i="5"/>
  <c r="R230" i="5"/>
  <c r="R242" i="5"/>
  <c r="P242" i="5"/>
  <c r="Q242" i="5"/>
  <c r="Q251" i="5"/>
  <c r="P251" i="5"/>
  <c r="R251" i="5"/>
  <c r="P270" i="5"/>
  <c r="Q270" i="5"/>
  <c r="R270" i="5"/>
  <c r="R285" i="5"/>
  <c r="P285" i="5"/>
  <c r="Q285" i="5"/>
  <c r="Q293" i="5"/>
  <c r="P293" i="5"/>
  <c r="R293" i="5"/>
  <c r="Q307" i="5"/>
  <c r="R307" i="5"/>
  <c r="P307" i="5"/>
  <c r="R318" i="5"/>
  <c r="Q318" i="5"/>
  <c r="P318" i="5"/>
  <c r="R329" i="5"/>
  <c r="Q329" i="5"/>
  <c r="P329" i="5"/>
  <c r="R340" i="5"/>
  <c r="Q340" i="5"/>
  <c r="P340" i="5"/>
  <c r="R349" i="5"/>
  <c r="P349" i="5"/>
  <c r="Q349" i="5"/>
  <c r="Q358" i="5"/>
  <c r="P358" i="5"/>
  <c r="R358" i="5"/>
  <c r="R368" i="5"/>
  <c r="Q368" i="5"/>
  <c r="P368" i="5"/>
  <c r="R378" i="5"/>
  <c r="Q378" i="5"/>
  <c r="P378" i="5"/>
  <c r="R408" i="5"/>
  <c r="Q408" i="5"/>
  <c r="P408" i="5"/>
  <c r="Q421" i="5"/>
  <c r="R421" i="5"/>
  <c r="P421" i="5"/>
  <c r="P431" i="5"/>
  <c r="Q431" i="5"/>
  <c r="R431" i="5"/>
  <c r="Q440" i="5"/>
  <c r="R440" i="5"/>
  <c r="P440" i="5"/>
  <c r="Q469" i="5"/>
  <c r="R469" i="5"/>
  <c r="P469" i="5"/>
  <c r="P478" i="5"/>
  <c r="R478" i="5"/>
  <c r="Q478" i="5"/>
  <c r="P493" i="5"/>
  <c r="R493" i="5"/>
  <c r="Q493" i="5"/>
  <c r="Q509" i="5"/>
  <c r="P509" i="5"/>
  <c r="R509" i="5"/>
  <c r="P522" i="5"/>
  <c r="Q522" i="5"/>
  <c r="R522" i="5"/>
  <c r="P531" i="5"/>
  <c r="R531" i="5"/>
  <c r="Q531" i="5"/>
  <c r="P541" i="5"/>
  <c r="Q541" i="5"/>
  <c r="R541" i="5"/>
  <c r="P552" i="5"/>
  <c r="R552" i="5"/>
  <c r="Q552" i="5"/>
  <c r="R566" i="5"/>
  <c r="P566" i="5"/>
  <c r="Q566" i="5"/>
  <c r="Q582" i="5"/>
  <c r="P582" i="5"/>
  <c r="R582" i="5"/>
  <c r="P594" i="5"/>
  <c r="Q594" i="5"/>
  <c r="R594" i="5"/>
  <c r="Q610" i="5"/>
  <c r="P610" i="5"/>
  <c r="R610" i="5"/>
  <c r="R629" i="5"/>
  <c r="Q629" i="5"/>
  <c r="P629" i="5"/>
  <c r="P642" i="5"/>
  <c r="Q642" i="5"/>
  <c r="R642" i="5"/>
  <c r="P658" i="5"/>
  <c r="R658" i="5"/>
  <c r="Q658" i="5"/>
  <c r="R43" i="5"/>
  <c r="P43" i="5"/>
  <c r="Q43" i="5"/>
  <c r="P82" i="5"/>
  <c r="R82" i="5"/>
  <c r="Q82" i="5"/>
  <c r="P14" i="5"/>
  <c r="Q14" i="5"/>
  <c r="R14" i="5"/>
  <c r="R44" i="5"/>
  <c r="Q44" i="5"/>
  <c r="P44" i="5"/>
  <c r="P86" i="5"/>
  <c r="R86" i="5"/>
  <c r="Q86" i="5"/>
  <c r="P112" i="5"/>
  <c r="Q112" i="5"/>
  <c r="R112" i="5"/>
  <c r="P138" i="5"/>
  <c r="Q138" i="5"/>
  <c r="R138" i="5"/>
  <c r="P156" i="5"/>
  <c r="R156" i="5"/>
  <c r="Q156" i="5"/>
  <c r="Q15" i="5"/>
  <c r="P15" i="5"/>
  <c r="R15" i="5"/>
  <c r="R24" i="5"/>
  <c r="Q24" i="5"/>
  <c r="P24" i="5"/>
  <c r="R36" i="5"/>
  <c r="P36" i="5"/>
  <c r="Q36" i="5"/>
  <c r="P45" i="5"/>
  <c r="Q45" i="5"/>
  <c r="R45" i="5"/>
  <c r="R55" i="5"/>
  <c r="P55" i="5"/>
  <c r="Q55" i="5"/>
  <c r="R65" i="5"/>
  <c r="P65" i="5"/>
  <c r="Q65" i="5"/>
  <c r="R75" i="5"/>
  <c r="Q75" i="5"/>
  <c r="P75" i="5"/>
  <c r="R87" i="5"/>
  <c r="P87" i="5"/>
  <c r="Q87" i="5"/>
  <c r="P95" i="5"/>
  <c r="R95" i="5"/>
  <c r="Q95" i="5"/>
  <c r="P104" i="5"/>
  <c r="R104" i="5"/>
  <c r="Q104" i="5"/>
  <c r="Q113" i="5"/>
  <c r="P113" i="5"/>
  <c r="R113" i="5"/>
  <c r="R121" i="5"/>
  <c r="Q121" i="5"/>
  <c r="P121" i="5"/>
  <c r="R130" i="5"/>
  <c r="Q130" i="5"/>
  <c r="P130" i="5"/>
  <c r="R140" i="5"/>
  <c r="Q140" i="5"/>
  <c r="P140" i="5"/>
  <c r="Q148" i="5"/>
  <c r="P148" i="5"/>
  <c r="R148" i="5"/>
  <c r="R157" i="5"/>
  <c r="P157" i="5"/>
  <c r="Q157" i="5"/>
  <c r="P168" i="5"/>
  <c r="Q168" i="5"/>
  <c r="R168" i="5"/>
  <c r="P200" i="5"/>
  <c r="Q200" i="5"/>
  <c r="R200" i="5"/>
  <c r="P210" i="5"/>
  <c r="R210" i="5"/>
  <c r="Q210" i="5"/>
  <c r="P232" i="5"/>
  <c r="R232" i="5"/>
  <c r="Q232" i="5"/>
  <c r="P243" i="5"/>
  <c r="Q243" i="5"/>
  <c r="R243" i="5"/>
  <c r="P252" i="5"/>
  <c r="R252" i="5"/>
  <c r="Q252" i="5"/>
  <c r="P273" i="5"/>
  <c r="R273" i="5"/>
  <c r="Q273" i="5"/>
  <c r="P286" i="5"/>
  <c r="Q286" i="5"/>
  <c r="R286" i="5"/>
  <c r="Q295" i="5"/>
  <c r="R295" i="5"/>
  <c r="P295" i="5"/>
  <c r="R308" i="5"/>
  <c r="Q308" i="5"/>
  <c r="P308" i="5"/>
  <c r="R320" i="5"/>
  <c r="Q320" i="5"/>
  <c r="P320" i="5"/>
  <c r="P331" i="5"/>
  <c r="Q331" i="5"/>
  <c r="R331" i="5"/>
  <c r="Q341" i="5"/>
  <c r="P341" i="5"/>
  <c r="R341" i="5"/>
  <c r="Q350" i="5"/>
  <c r="R350" i="5"/>
  <c r="P350" i="5"/>
  <c r="Q359" i="5"/>
  <c r="R359" i="5"/>
  <c r="P359" i="5"/>
  <c r="P369" i="5"/>
  <c r="R369" i="5"/>
  <c r="Q369" i="5"/>
  <c r="R388" i="5"/>
  <c r="P388" i="5"/>
  <c r="Q388" i="5"/>
  <c r="P410" i="5"/>
  <c r="Q410" i="5"/>
  <c r="R410" i="5"/>
  <c r="P422" i="5"/>
  <c r="R422" i="5"/>
  <c r="Q422" i="5"/>
  <c r="Q432" i="5"/>
  <c r="R432" i="5"/>
  <c r="P432" i="5"/>
  <c r="P441" i="5"/>
  <c r="Q441" i="5"/>
  <c r="R441" i="5"/>
  <c r="P470" i="5"/>
  <c r="Q470" i="5"/>
  <c r="R470" i="5"/>
  <c r="Q480" i="5"/>
  <c r="P480" i="5"/>
  <c r="R480" i="5"/>
  <c r="P495" i="5"/>
  <c r="Q495" i="5"/>
  <c r="R495" i="5"/>
  <c r="R512" i="5"/>
  <c r="P512" i="5"/>
  <c r="Q512" i="5"/>
  <c r="Q523" i="5"/>
  <c r="R523" i="5"/>
  <c r="P523" i="5"/>
  <c r="R532" i="5"/>
  <c r="Q532" i="5"/>
  <c r="P532" i="5"/>
  <c r="R542" i="5"/>
  <c r="Q542" i="5"/>
  <c r="P542" i="5"/>
  <c r="R555" i="5"/>
  <c r="Q555" i="5"/>
  <c r="P555" i="5"/>
  <c r="R568" i="5"/>
  <c r="P568" i="5"/>
  <c r="Q568" i="5"/>
  <c r="Q583" i="5"/>
  <c r="P583" i="5"/>
  <c r="R583" i="5"/>
  <c r="R596" i="5"/>
  <c r="Q596" i="5"/>
  <c r="P596" i="5"/>
  <c r="R611" i="5"/>
  <c r="Q611" i="5"/>
  <c r="P611" i="5"/>
  <c r="Q631" i="5"/>
  <c r="R631" i="5"/>
  <c r="P631" i="5"/>
  <c r="P643" i="5"/>
  <c r="R643" i="5"/>
  <c r="Q643" i="5"/>
  <c r="R660" i="5"/>
  <c r="Q660" i="5"/>
  <c r="P660" i="5"/>
  <c r="P13" i="5"/>
  <c r="Q13" i="5"/>
  <c r="R13" i="5"/>
  <c r="Q53" i="5"/>
  <c r="P53" i="5"/>
  <c r="R53" i="5"/>
  <c r="P93" i="5"/>
  <c r="R93" i="5"/>
  <c r="Q93" i="5"/>
  <c r="Q23" i="5"/>
  <c r="P23" i="5"/>
  <c r="R23" i="5"/>
  <c r="P54" i="5"/>
  <c r="R54" i="5"/>
  <c r="Q54" i="5"/>
  <c r="R74" i="5"/>
  <c r="Q74" i="5"/>
  <c r="P74" i="5"/>
  <c r="R103" i="5"/>
  <c r="Q103" i="5"/>
  <c r="P103" i="5"/>
  <c r="R129" i="5"/>
  <c r="Q129" i="5"/>
  <c r="P129" i="5"/>
  <c r="R167" i="5"/>
  <c r="P167" i="5"/>
  <c r="Q167" i="5"/>
  <c r="R16" i="5"/>
  <c r="Q16" i="5"/>
  <c r="P16" i="5"/>
  <c r="Q26" i="5"/>
  <c r="R26" i="5"/>
  <c r="P26" i="5"/>
  <c r="P37" i="5"/>
  <c r="R37" i="5"/>
  <c r="Q37" i="5"/>
  <c r="P46" i="5"/>
  <c r="R46" i="5"/>
  <c r="Q46" i="5"/>
  <c r="Q57" i="5"/>
  <c r="R57" i="5"/>
  <c r="P57" i="5"/>
  <c r="R67" i="5"/>
  <c r="Q67" i="5"/>
  <c r="P67" i="5"/>
  <c r="R76" i="5"/>
  <c r="Q76" i="5"/>
  <c r="P76" i="5"/>
  <c r="Q88" i="5"/>
  <c r="R88" i="5"/>
  <c r="P88" i="5"/>
  <c r="P96" i="5"/>
  <c r="Q96" i="5"/>
  <c r="R96" i="5"/>
  <c r="R105" i="5"/>
  <c r="Q105" i="5"/>
  <c r="P105" i="5"/>
  <c r="R114" i="5"/>
  <c r="Q114" i="5"/>
  <c r="P114" i="5"/>
  <c r="Q122" i="5"/>
  <c r="R122" i="5"/>
  <c r="P122" i="5"/>
  <c r="P131" i="5"/>
  <c r="R131" i="5"/>
  <c r="Q131" i="5"/>
  <c r="P141" i="5"/>
  <c r="Q141" i="5"/>
  <c r="R141" i="5"/>
  <c r="Q150" i="5"/>
  <c r="P150" i="5"/>
  <c r="R150" i="5"/>
  <c r="R158" i="5"/>
  <c r="Q158" i="5"/>
  <c r="P158" i="5"/>
  <c r="R169" i="5"/>
  <c r="P169" i="5"/>
  <c r="Q169" i="5"/>
  <c r="P202" i="5"/>
  <c r="Q202" i="5"/>
  <c r="R202" i="5"/>
  <c r="R213" i="5"/>
  <c r="P213" i="5"/>
  <c r="Q213" i="5"/>
  <c r="R234" i="5"/>
  <c r="P234" i="5"/>
  <c r="Q234" i="5"/>
  <c r="Q244" i="5"/>
  <c r="P244" i="5"/>
  <c r="R244" i="5"/>
  <c r="Q253" i="5"/>
  <c r="P253" i="5"/>
  <c r="R253" i="5"/>
  <c r="Q274" i="5"/>
  <c r="P274" i="5"/>
  <c r="R274" i="5"/>
  <c r="R287" i="5"/>
  <c r="P287" i="5"/>
  <c r="Q287" i="5"/>
  <c r="P296" i="5"/>
  <c r="Q296" i="5"/>
  <c r="R296" i="5"/>
  <c r="Q309" i="5"/>
  <c r="P309" i="5"/>
  <c r="R309" i="5"/>
  <c r="P321" i="5"/>
  <c r="Q321" i="5"/>
  <c r="R321" i="5"/>
  <c r="P334" i="5"/>
  <c r="R334" i="5"/>
  <c r="Q334" i="5"/>
  <c r="Q342" i="5"/>
  <c r="R342" i="5"/>
  <c r="P342" i="5"/>
  <c r="P351" i="5"/>
  <c r="R351" i="5"/>
  <c r="Q351" i="5"/>
  <c r="P360" i="5"/>
  <c r="R360" i="5"/>
  <c r="Q360" i="5"/>
  <c r="Q370" i="5"/>
  <c r="R370" i="5"/>
  <c r="P370" i="5"/>
  <c r="R389" i="5"/>
  <c r="P389" i="5"/>
  <c r="Q389" i="5"/>
  <c r="P412" i="5"/>
  <c r="R412" i="5"/>
  <c r="Q412" i="5"/>
  <c r="P423" i="5"/>
  <c r="R423" i="5"/>
  <c r="Q423" i="5"/>
  <c r="Q433" i="5"/>
  <c r="P433" i="5"/>
  <c r="R433" i="5"/>
  <c r="R462" i="5"/>
  <c r="P462" i="5"/>
  <c r="Q462" i="5"/>
  <c r="R471" i="5"/>
  <c r="Q471" i="5"/>
  <c r="P471" i="5"/>
  <c r="P482" i="5"/>
  <c r="R482" i="5"/>
  <c r="Q482" i="5"/>
  <c r="Q499" i="5"/>
  <c r="P499" i="5"/>
  <c r="R499" i="5"/>
  <c r="Q513" i="5"/>
  <c r="R513" i="5"/>
  <c r="P513" i="5"/>
  <c r="Q524" i="5"/>
  <c r="P524" i="5"/>
  <c r="R524" i="5"/>
  <c r="Q533" i="5"/>
  <c r="R533" i="5"/>
  <c r="P533" i="5"/>
  <c r="R544" i="5"/>
  <c r="Q544" i="5"/>
  <c r="P544" i="5"/>
  <c r="R556" i="5"/>
  <c r="Q556" i="5"/>
  <c r="P556" i="5"/>
  <c r="R569" i="5"/>
  <c r="P569" i="5"/>
  <c r="Q569" i="5"/>
  <c r="P584" i="5"/>
  <c r="R584" i="5"/>
  <c r="Q584" i="5"/>
  <c r="Q597" i="5"/>
  <c r="R597" i="5"/>
  <c r="P597" i="5"/>
  <c r="Q616" i="5"/>
  <c r="P616" i="5"/>
  <c r="R616" i="5"/>
  <c r="R633" i="5"/>
  <c r="Q633" i="5"/>
  <c r="P633" i="5"/>
  <c r="P650" i="5"/>
  <c r="Q650" i="5"/>
  <c r="R650" i="5"/>
  <c r="Q661" i="5"/>
  <c r="P661" i="5"/>
  <c r="R661" i="5"/>
  <c r="P58" i="5"/>
  <c r="R58" i="5"/>
  <c r="Q58" i="5"/>
  <c r="Q98" i="5"/>
  <c r="P98" i="5"/>
  <c r="R98" i="5"/>
  <c r="Q123" i="5"/>
  <c r="P123" i="5"/>
  <c r="R123" i="5"/>
  <c r="R132" i="5"/>
  <c r="Q132" i="5"/>
  <c r="P132" i="5"/>
  <c r="P142" i="5"/>
  <c r="Q142" i="5"/>
  <c r="R142" i="5"/>
  <c r="R151" i="5"/>
  <c r="P151" i="5"/>
  <c r="Q151" i="5"/>
  <c r="P160" i="5"/>
  <c r="R160" i="5"/>
  <c r="Q160" i="5"/>
  <c r="R170" i="5"/>
  <c r="P170" i="5"/>
  <c r="Q170" i="5"/>
  <c r="R203" i="5"/>
  <c r="Q203" i="5"/>
  <c r="P203" i="5"/>
  <c r="Q214" i="5"/>
  <c r="R214" i="5"/>
  <c r="P214" i="5"/>
  <c r="P235" i="5"/>
  <c r="R235" i="5"/>
  <c r="Q235" i="5"/>
  <c r="P245" i="5"/>
  <c r="Q245" i="5"/>
  <c r="R245" i="5"/>
  <c r="R254" i="5"/>
  <c r="Q254" i="5"/>
  <c r="P254" i="5"/>
  <c r="R276" i="5"/>
  <c r="Q276" i="5"/>
  <c r="P276" i="5"/>
  <c r="P288" i="5"/>
  <c r="Q288" i="5"/>
  <c r="R288" i="5"/>
  <c r="R298" i="5"/>
  <c r="Q298" i="5"/>
  <c r="P298" i="5"/>
  <c r="P310" i="5"/>
  <c r="Q310" i="5"/>
  <c r="R310" i="5"/>
  <c r="Q322" i="5"/>
  <c r="P322" i="5"/>
  <c r="R322" i="5"/>
  <c r="Q335" i="5"/>
  <c r="P335" i="5"/>
  <c r="R335" i="5"/>
  <c r="P343" i="5"/>
  <c r="R343" i="5"/>
  <c r="Q343" i="5"/>
  <c r="R352" i="5"/>
  <c r="P352" i="5"/>
  <c r="Q352" i="5"/>
  <c r="P361" i="5"/>
  <c r="Q361" i="5"/>
  <c r="R361" i="5"/>
  <c r="P371" i="5"/>
  <c r="Q371" i="5"/>
  <c r="R371" i="5"/>
  <c r="R390" i="5"/>
  <c r="P390" i="5"/>
  <c r="Q390" i="5"/>
  <c r="R414" i="5"/>
  <c r="Q414" i="5"/>
  <c r="P414" i="5"/>
  <c r="P424" i="5"/>
  <c r="R424" i="5"/>
  <c r="Q424" i="5"/>
  <c r="R434" i="5"/>
  <c r="P434" i="5"/>
  <c r="Q434" i="5"/>
  <c r="P463" i="5"/>
  <c r="R463" i="5"/>
  <c r="Q463" i="5"/>
  <c r="P473" i="5"/>
  <c r="R473" i="5"/>
  <c r="Q473" i="5"/>
  <c r="R484" i="5"/>
  <c r="Q484" i="5"/>
  <c r="P484" i="5"/>
  <c r="R500" i="5"/>
  <c r="P500" i="5"/>
  <c r="Q500" i="5"/>
  <c r="Q515" i="5"/>
  <c r="R515" i="5"/>
  <c r="P515" i="5"/>
  <c r="Q526" i="5"/>
  <c r="P526" i="5"/>
  <c r="R526" i="5"/>
  <c r="P534" i="5"/>
  <c r="R534" i="5"/>
  <c r="Q534" i="5"/>
  <c r="R545" i="5"/>
  <c r="Q545" i="5"/>
  <c r="P545" i="5"/>
  <c r="P558" i="5"/>
  <c r="Q558" i="5"/>
  <c r="R558" i="5"/>
  <c r="Q574" i="5"/>
  <c r="R574" i="5"/>
  <c r="P574" i="5"/>
  <c r="R585" i="5"/>
  <c r="Q585" i="5"/>
  <c r="P585" i="5"/>
  <c r="P601" i="5"/>
  <c r="R601" i="5"/>
  <c r="Q601" i="5"/>
  <c r="Q618" i="5"/>
  <c r="P618" i="5"/>
  <c r="R618" i="5"/>
  <c r="Q634" i="5"/>
  <c r="R634" i="5"/>
  <c r="P634" i="5"/>
  <c r="R651" i="5"/>
  <c r="P651" i="5"/>
  <c r="Q651" i="5"/>
  <c r="R663" i="5"/>
  <c r="Q663" i="5"/>
  <c r="P663" i="5"/>
  <c r="Q17" i="5"/>
  <c r="P17" i="5"/>
  <c r="R17" i="5"/>
  <c r="P47" i="5"/>
  <c r="Q47" i="5"/>
  <c r="R47" i="5"/>
  <c r="R89" i="5"/>
  <c r="Q89" i="5"/>
  <c r="P89" i="5"/>
  <c r="P18" i="5"/>
  <c r="Q18" i="5"/>
  <c r="R18" i="5"/>
  <c r="R49" i="5"/>
  <c r="Q49" i="5"/>
  <c r="P49" i="5"/>
  <c r="Q78" i="5"/>
  <c r="R78" i="5"/>
  <c r="P78" i="5"/>
  <c r="Q107" i="5"/>
  <c r="R107" i="5"/>
  <c r="P107" i="5"/>
  <c r="P133" i="5"/>
  <c r="R133" i="5"/>
  <c r="Q133" i="5"/>
  <c r="Q161" i="5"/>
  <c r="P161" i="5"/>
  <c r="R161" i="5"/>
  <c r="P215" i="5"/>
  <c r="Q215" i="5"/>
  <c r="R215" i="5"/>
  <c r="R236" i="5"/>
  <c r="Q236" i="5"/>
  <c r="P236" i="5"/>
  <c r="R246" i="5"/>
  <c r="Q246" i="5"/>
  <c r="P246" i="5"/>
  <c r="Q264" i="5"/>
  <c r="P264" i="5"/>
  <c r="R264" i="5"/>
  <c r="Q277" i="5"/>
  <c r="R277" i="5"/>
  <c r="P277" i="5"/>
  <c r="R289" i="5"/>
  <c r="P289" i="5"/>
  <c r="Q289" i="5"/>
  <c r="Q299" i="5"/>
  <c r="R299" i="5"/>
  <c r="P299" i="5"/>
  <c r="R311" i="5"/>
  <c r="Q311" i="5"/>
  <c r="P311" i="5"/>
  <c r="R324" i="5"/>
  <c r="Q324" i="5"/>
  <c r="P324" i="5"/>
  <c r="R336" i="5"/>
  <c r="Q336" i="5"/>
  <c r="P336" i="5"/>
  <c r="R344" i="5"/>
  <c r="P344" i="5"/>
  <c r="Q344" i="5"/>
  <c r="R353" i="5"/>
  <c r="P353" i="5"/>
  <c r="Q353" i="5"/>
  <c r="Q363" i="5"/>
  <c r="P363" i="5"/>
  <c r="R363" i="5"/>
  <c r="R372" i="5"/>
  <c r="Q372" i="5"/>
  <c r="P372" i="5"/>
  <c r="R395" i="5"/>
  <c r="P395" i="5"/>
  <c r="Q395" i="5"/>
  <c r="Q415" i="5"/>
  <c r="R415" i="5"/>
  <c r="P415" i="5"/>
  <c r="Q426" i="5"/>
  <c r="R426" i="5"/>
  <c r="P426" i="5"/>
  <c r="P435" i="5"/>
  <c r="Q435" i="5"/>
  <c r="R435" i="5"/>
  <c r="R465" i="5"/>
  <c r="Q465" i="5"/>
  <c r="P465" i="5"/>
  <c r="P474" i="5"/>
  <c r="Q474" i="5"/>
  <c r="R474" i="5"/>
  <c r="P485" i="5"/>
  <c r="R485" i="5"/>
  <c r="Q485" i="5"/>
  <c r="R502" i="5"/>
  <c r="Q502" i="5"/>
  <c r="P502" i="5"/>
  <c r="R516" i="5"/>
  <c r="Q516" i="5"/>
  <c r="P516" i="5"/>
  <c r="P527" i="5"/>
  <c r="R527" i="5"/>
  <c r="Q527" i="5"/>
  <c r="R537" i="5"/>
  <c r="P537" i="5"/>
  <c r="Q537" i="5"/>
  <c r="Q546" i="5"/>
  <c r="P546" i="5"/>
  <c r="R546" i="5"/>
  <c r="R559" i="5"/>
  <c r="P559" i="5"/>
  <c r="Q559" i="5"/>
  <c r="P576" i="5"/>
  <c r="R576" i="5"/>
  <c r="Q576" i="5"/>
  <c r="P587" i="5"/>
  <c r="R587" i="5"/>
  <c r="Q587" i="5"/>
  <c r="P603" i="5"/>
  <c r="R603" i="5"/>
  <c r="Q603" i="5"/>
  <c r="Q621" i="5"/>
  <c r="R621" i="5"/>
  <c r="P621" i="5"/>
  <c r="Q635" i="5"/>
  <c r="R635" i="5"/>
  <c r="P635" i="5"/>
  <c r="R652" i="5"/>
  <c r="Q652" i="5"/>
  <c r="P652" i="5"/>
  <c r="R664" i="5"/>
  <c r="P664" i="5"/>
  <c r="Q664" i="5"/>
  <c r="Q27" i="5"/>
  <c r="P27" i="5"/>
  <c r="R27" i="5"/>
  <c r="Q77" i="5"/>
  <c r="P77" i="5"/>
  <c r="R77" i="5"/>
  <c r="Q115" i="5"/>
  <c r="P115" i="5"/>
  <c r="R115" i="5"/>
  <c r="P28" i="5"/>
  <c r="R28" i="5"/>
  <c r="Q28" i="5"/>
  <c r="P59" i="5"/>
  <c r="Q59" i="5"/>
  <c r="R59" i="5"/>
  <c r="Q90" i="5"/>
  <c r="P90" i="5"/>
  <c r="R90" i="5"/>
  <c r="Q116" i="5"/>
  <c r="P116" i="5"/>
  <c r="R116" i="5"/>
  <c r="P152" i="5"/>
  <c r="Q152" i="5"/>
  <c r="R152" i="5"/>
  <c r="R204" i="5"/>
  <c r="Q204" i="5"/>
  <c r="P204" i="5"/>
  <c r="R19" i="5"/>
  <c r="Q19" i="5"/>
  <c r="P19" i="5"/>
  <c r="R29" i="5"/>
  <c r="P29" i="5"/>
  <c r="Q29" i="5"/>
  <c r="R41" i="5"/>
  <c r="P41" i="5"/>
  <c r="Q41" i="5"/>
  <c r="R50" i="5"/>
  <c r="P50" i="5"/>
  <c r="Q50" i="5"/>
  <c r="P60" i="5"/>
  <c r="R60" i="5"/>
  <c r="Q60" i="5"/>
  <c r="R70" i="5"/>
  <c r="P70" i="5"/>
  <c r="Q70" i="5"/>
  <c r="Q79" i="5"/>
  <c r="P79" i="5"/>
  <c r="R79" i="5"/>
  <c r="R91" i="5"/>
  <c r="Q91" i="5"/>
  <c r="P91" i="5"/>
  <c r="R100" i="5"/>
  <c r="P100" i="5"/>
  <c r="Q100" i="5"/>
  <c r="Q109" i="5"/>
  <c r="P109" i="5"/>
  <c r="R109" i="5"/>
  <c r="Q117" i="5"/>
  <c r="P117" i="5"/>
  <c r="R117" i="5"/>
  <c r="R126" i="5"/>
  <c r="Q126" i="5"/>
  <c r="P126" i="5"/>
  <c r="R134" i="5"/>
  <c r="P134" i="5"/>
  <c r="Q134" i="5"/>
  <c r="P144" i="5"/>
  <c r="Q144" i="5"/>
  <c r="R144" i="5"/>
  <c r="R153" i="5"/>
  <c r="Q153" i="5"/>
  <c r="P153" i="5"/>
  <c r="P162" i="5"/>
  <c r="R162" i="5"/>
  <c r="Q162" i="5"/>
  <c r="R172" i="5"/>
  <c r="Q172" i="5"/>
  <c r="P172" i="5"/>
  <c r="Q205" i="5"/>
  <c r="P205" i="5"/>
  <c r="R205" i="5"/>
  <c r="Q216" i="5"/>
  <c r="P216" i="5"/>
  <c r="R216" i="5"/>
  <c r="Q237" i="5"/>
  <c r="P237" i="5"/>
  <c r="R237" i="5"/>
  <c r="Q247" i="5"/>
  <c r="R247" i="5"/>
  <c r="P247" i="5"/>
  <c r="P265" i="5"/>
  <c r="Q265" i="5"/>
  <c r="R265" i="5"/>
  <c r="P278" i="5"/>
  <c r="R278" i="5"/>
  <c r="Q278" i="5"/>
  <c r="P290" i="5"/>
  <c r="Q290" i="5"/>
  <c r="R290" i="5"/>
  <c r="Q300" i="5"/>
  <c r="P300" i="5"/>
  <c r="R300" i="5"/>
  <c r="P314" i="5"/>
  <c r="R314" i="5"/>
  <c r="Q314" i="5"/>
  <c r="Q325" i="5"/>
  <c r="P325" i="5"/>
  <c r="R325" i="5"/>
  <c r="R337" i="5"/>
  <c r="P337" i="5"/>
  <c r="Q337" i="5"/>
  <c r="P346" i="5"/>
  <c r="R346" i="5"/>
  <c r="Q346" i="5"/>
  <c r="Q354" i="5"/>
  <c r="P354" i="5"/>
  <c r="R354" i="5"/>
  <c r="R364" i="5"/>
  <c r="Q364" i="5"/>
  <c r="P364" i="5"/>
  <c r="Q373" i="5"/>
  <c r="P373" i="5"/>
  <c r="R373" i="5"/>
  <c r="R403" i="5"/>
  <c r="Q403" i="5"/>
  <c r="P403" i="5"/>
  <c r="P418" i="5"/>
  <c r="R418" i="5"/>
  <c r="Q418" i="5"/>
  <c r="Q427" i="5"/>
  <c r="R427" i="5"/>
  <c r="P427" i="5"/>
  <c r="R436" i="5"/>
  <c r="Q436" i="5"/>
  <c r="P436" i="5"/>
  <c r="P466" i="5"/>
  <c r="R466" i="5"/>
  <c r="Q466" i="5"/>
  <c r="P475" i="5"/>
  <c r="R475" i="5"/>
  <c r="Q475" i="5"/>
  <c r="R486" i="5"/>
  <c r="P486" i="5"/>
  <c r="Q486" i="5"/>
  <c r="R504" i="5"/>
  <c r="P504" i="5"/>
  <c r="Q504" i="5"/>
  <c r="P519" i="5"/>
  <c r="R519" i="5"/>
  <c r="Q519" i="5"/>
  <c r="P528" i="5"/>
  <c r="R528" i="5"/>
  <c r="Q528" i="5"/>
  <c r="R538" i="5"/>
  <c r="Q538" i="5"/>
  <c r="P538" i="5"/>
  <c r="R549" i="5"/>
  <c r="Q549" i="5"/>
  <c r="P549" i="5"/>
  <c r="R561" i="5"/>
  <c r="P561" i="5"/>
  <c r="Q561" i="5"/>
  <c r="P577" i="5"/>
  <c r="R577" i="5"/>
  <c r="Q577" i="5"/>
  <c r="P589" i="5"/>
  <c r="Q589" i="5"/>
  <c r="R589" i="5"/>
  <c r="R604" i="5"/>
  <c r="P604" i="5"/>
  <c r="Q604" i="5"/>
  <c r="Q622" i="5"/>
  <c r="P622" i="5"/>
  <c r="R622" i="5"/>
  <c r="R637" i="5"/>
  <c r="P637" i="5"/>
  <c r="Q637" i="5"/>
  <c r="P653" i="5"/>
  <c r="R653" i="5"/>
  <c r="Q653" i="5"/>
  <c r="Q666" i="5"/>
  <c r="P666" i="5"/>
  <c r="R666" i="5"/>
  <c r="H14" i="4"/>
  <c r="H11" i="4"/>
  <c r="H12" i="4"/>
  <c r="H13" i="4"/>
  <c r="L12" i="5"/>
  <c r="R12" i="5" l="1"/>
  <c r="P12" i="5"/>
  <c r="Q12" i="5"/>
</calcChain>
</file>

<file path=xl/comments1.xml><?xml version="1.0" encoding="utf-8"?>
<comments xmlns="http://schemas.openxmlformats.org/spreadsheetml/2006/main">
  <authors>
    <author>hoantv</author>
  </authors>
  <commentList>
    <comment ref="P16" authorId="0">
      <text>
        <r>
          <rPr>
            <b/>
            <sz val="9"/>
            <color indexed="81"/>
            <rFont val="Tahoma"/>
            <family val="2"/>
          </rPr>
          <t>hoantv:</t>
        </r>
        <r>
          <rPr>
            <sz val="9"/>
            <color indexed="81"/>
            <rFont val="Tahoma"/>
            <family val="2"/>
          </rPr>
          <t xml:space="preserve">
Giá bán lẻ điện cho các ngành sản xuất, Cấp điện áp dưới 6 kV, Giờ bình thường</t>
        </r>
      </text>
    </comment>
  </commentList>
</comments>
</file>

<file path=xl/comments2.xml><?xml version="1.0" encoding="utf-8"?>
<comments xmlns="http://schemas.openxmlformats.org/spreadsheetml/2006/main">
  <authors>
    <author>hoantv</author>
  </authors>
  <commentList>
    <comment ref="U1" authorId="0">
      <text>
        <r>
          <rPr>
            <b/>
            <sz val="9"/>
            <color indexed="81"/>
            <rFont val="Tahoma"/>
            <family val="2"/>
          </rPr>
          <t>hoantv:</t>
        </r>
        <r>
          <rPr>
            <sz val="9"/>
            <color indexed="81"/>
            <rFont val="Tahoma"/>
            <family val="2"/>
          </rPr>
          <t xml:space="preserve">
Giá bán lẻ điện cho các ngành sản xuất, Cấp điện áp dưới 6 kV, Giờ bình thường</t>
        </r>
      </text>
    </comment>
    <comment ref="U7" authorId="0">
      <text>
        <r>
          <rPr>
            <b/>
            <sz val="9"/>
            <color indexed="81"/>
            <rFont val="Tahoma"/>
            <family val="2"/>
          </rPr>
          <t>hoantv:</t>
        </r>
        <r>
          <rPr>
            <sz val="9"/>
            <color indexed="81"/>
            <rFont val="Tahoma"/>
            <family val="2"/>
          </rPr>
          <t xml:space="preserve">
(Quyết định số 1279/QĐ-BCT ngày 09/05/2025 của Bộ Công thương: Quy định về giá bán điện)</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<sst xmlns="http://schemas.openxmlformats.org/spreadsheetml/2006/main" count="4752" uniqueCount="2105">
  <si>
    <t>Định mức tiêu hao nhiên liệu, năng lượng (1ca)</t>
  </si>
  <si>
    <t>Stt</t>
  </si>
  <si>
    <t>Mã hiệu</t>
  </si>
  <si>
    <t>Loại máy và thiết bị</t>
  </si>
  <si>
    <t>Số ca năm</t>
  </si>
  <si>
    <t>Định mức (%)</t>
  </si>
  <si>
    <t>Nhân công điều khiển máy</t>
  </si>
  <si>
    <t>Sửa chữa</t>
  </si>
  <si>
    <t>Chi phí khác</t>
  </si>
  <si>
    <t>1.1</t>
  </si>
  <si>
    <t>M101.0000</t>
  </si>
  <si>
    <t>MÁY THI CÔNG ĐẤT VÀ LU LÈN</t>
  </si>
  <si>
    <t>M101.0100</t>
  </si>
  <si>
    <t>Máy đào một gầu, bánh xích - dung tích gầu:</t>
  </si>
  <si>
    <t>M101.0101</t>
  </si>
  <si>
    <t>lít diezel</t>
  </si>
  <si>
    <t>M101.0102</t>
  </si>
  <si>
    <t>M101.0103</t>
  </si>
  <si>
    <t>M101.0104</t>
  </si>
  <si>
    <t>M101.0105</t>
  </si>
  <si>
    <t>6</t>
  </si>
  <si>
    <t>M101.0106</t>
  </si>
  <si>
    <t>M101.0107</t>
  </si>
  <si>
    <t>M101.0108</t>
  </si>
  <si>
    <t>M101.0115</t>
  </si>
  <si>
    <t>M101.0116</t>
  </si>
  <si>
    <t>M101.0200</t>
  </si>
  <si>
    <t>Máy đào một gầu, bánh hơi - dung tích gầu:</t>
  </si>
  <si>
    <t>M101.0201</t>
  </si>
  <si>
    <t>M101.0202</t>
  </si>
  <si>
    <t>M101.0300</t>
  </si>
  <si>
    <t>Máy đào gầu dây - dung tích gầu:</t>
  </si>
  <si>
    <t>M101.0301</t>
  </si>
  <si>
    <t>M101.0302</t>
  </si>
  <si>
    <t>M101.0303</t>
  </si>
  <si>
    <t>M101.0304</t>
  </si>
  <si>
    <t>M101.0305</t>
  </si>
  <si>
    <t>M101.0400</t>
  </si>
  <si>
    <t>Máy xúc lật - dung tích gầu:</t>
  </si>
  <si>
    <t>M101.0401</t>
  </si>
  <si>
    <t>M101.0402</t>
  </si>
  <si>
    <t>M101.0403</t>
  </si>
  <si>
    <t>M101.0404</t>
  </si>
  <si>
    <t>M101.0405</t>
  </si>
  <si>
    <t>M101.0406</t>
  </si>
  <si>
    <t>M101.0500</t>
  </si>
  <si>
    <t>Máy ủi - công suất:</t>
  </si>
  <si>
    <t>M101.0501</t>
  </si>
  <si>
    <t>75 cv</t>
  </si>
  <si>
    <t>M101.0502</t>
  </si>
  <si>
    <t>100 cv</t>
  </si>
  <si>
    <t>M101.0503</t>
  </si>
  <si>
    <t>110 cv</t>
  </si>
  <si>
    <t>M101.0504</t>
  </si>
  <si>
    <t>140 cv</t>
  </si>
  <si>
    <t>M101.0505</t>
  </si>
  <si>
    <t>180 cv</t>
  </si>
  <si>
    <t>M101.0506</t>
  </si>
  <si>
    <t>240 cv</t>
  </si>
  <si>
    <t>M101.0507</t>
  </si>
  <si>
    <t>320 cv</t>
  </si>
  <si>
    <t>M101.0600</t>
  </si>
  <si>
    <t>Máy cạp tự hành - dung tích thùng:</t>
  </si>
  <si>
    <t>M101.0601</t>
  </si>
  <si>
    <t>M101.0602</t>
  </si>
  <si>
    <t>M101.0603</t>
  </si>
  <si>
    <t>M101.0700</t>
  </si>
  <si>
    <t>Máy san tự hành - công suất:</t>
  </si>
  <si>
    <t>M101.0701</t>
  </si>
  <si>
    <t>M101.0702</t>
  </si>
  <si>
    <t>M101.0703</t>
  </si>
  <si>
    <t>M101.0800</t>
  </si>
  <si>
    <t>Máy đầm đất cầm tay - trọng lượng:</t>
  </si>
  <si>
    <t>M101.0801</t>
  </si>
  <si>
    <t>50 kg</t>
  </si>
  <si>
    <t>lít xăng</t>
  </si>
  <si>
    <t>M101.0802</t>
  </si>
  <si>
    <t>60 kg</t>
  </si>
  <si>
    <t>M101.0803</t>
  </si>
  <si>
    <t>70 kg</t>
  </si>
  <si>
    <t>M101.0804</t>
  </si>
  <si>
    <t>80 kg</t>
  </si>
  <si>
    <t>M101.0900</t>
  </si>
  <si>
    <t>Máy lu bánh hơi tự hành - trọng lượng tĩnh:</t>
  </si>
  <si>
    <t>M101.0901</t>
  </si>
  <si>
    <t>9 t</t>
  </si>
  <si>
    <t>M101.0902</t>
  </si>
  <si>
    <t>16 t</t>
  </si>
  <si>
    <t>M101.0903</t>
  </si>
  <si>
    <t>18 t</t>
  </si>
  <si>
    <t>M101.0904</t>
  </si>
  <si>
    <t>25 t</t>
  </si>
  <si>
    <t>M101.1000</t>
  </si>
  <si>
    <t>Máy lu rung tự hành - trọng lượng tĩnh:</t>
  </si>
  <si>
    <t>M101.1001</t>
  </si>
  <si>
    <t>8 t</t>
  </si>
  <si>
    <t>M101.1002</t>
  </si>
  <si>
    <t>12 t</t>
  </si>
  <si>
    <t>M101.1003</t>
  </si>
  <si>
    <t>15 t</t>
  </si>
  <si>
    <t>M101.1004</t>
  </si>
  <si>
    <t>M101.1005</t>
  </si>
  <si>
    <t>20t</t>
  </si>
  <si>
    <t>M101.1006</t>
  </si>
  <si>
    <t>M101.1100</t>
  </si>
  <si>
    <t>Máy lu bánh thép tự hành - trọng lượng tĩnh:</t>
  </si>
  <si>
    <t>M101.1101</t>
  </si>
  <si>
    <t>6,0 t</t>
  </si>
  <si>
    <t>M101.1102</t>
  </si>
  <si>
    <t>8,5 t ÷ 9 t</t>
  </si>
  <si>
    <t>M101.1103</t>
  </si>
  <si>
    <t>10 t</t>
  </si>
  <si>
    <t>M101.1104</t>
  </si>
  <si>
    <t>M101.1105</t>
  </si>
  <si>
    <t>M101.1106</t>
  </si>
  <si>
    <t>M101.1200</t>
  </si>
  <si>
    <t>Máy lu chân cừu tự hành - trọng lượng tĩnh:</t>
  </si>
  <si>
    <t>M101.1201</t>
  </si>
  <si>
    <t>M101.1202</t>
  </si>
  <si>
    <t>20 t</t>
  </si>
  <si>
    <t>M102.0000</t>
  </si>
  <si>
    <t>MÁY NÂNG CHUYỂN</t>
  </si>
  <si>
    <t>M102.0100</t>
  </si>
  <si>
    <t>Cần trục ô tô - sức nâng:</t>
  </si>
  <si>
    <t>M102.0101</t>
  </si>
  <si>
    <t>3 t</t>
  </si>
  <si>
    <t>M102.0102</t>
  </si>
  <si>
    <t>4 t</t>
  </si>
  <si>
    <t>M102.0103</t>
  </si>
  <si>
    <t>5 t</t>
  </si>
  <si>
    <t>M102.0104</t>
  </si>
  <si>
    <t>6 t</t>
  </si>
  <si>
    <t>M102.0105</t>
  </si>
  <si>
    <t>M102.0106</t>
  </si>
  <si>
    <t>M102.0107</t>
  </si>
  <si>
    <t>M102.0108</t>
  </si>
  <si>
    <t>M102.0109</t>
  </si>
  <si>
    <t>30 t</t>
  </si>
  <si>
    <t>M102.0110</t>
  </si>
  <si>
    <t>40 t</t>
  </si>
  <si>
    <t>M102.0111</t>
  </si>
  <si>
    <t>50 t</t>
  </si>
  <si>
    <t>M102.0200</t>
  </si>
  <si>
    <t>Cần cẩu bánh hơi - sức nâng:</t>
  </si>
  <si>
    <t>M102.0201</t>
  </si>
  <si>
    <t>6t</t>
  </si>
  <si>
    <t>M102.0202</t>
  </si>
  <si>
    <t>M102.0203</t>
  </si>
  <si>
    <t>M102.0204</t>
  </si>
  <si>
    <t>M102.0205</t>
  </si>
  <si>
    <t>63 t ÷ 65 t</t>
  </si>
  <si>
    <t>M102.0206</t>
  </si>
  <si>
    <t>80t</t>
  </si>
  <si>
    <t>M102.0207</t>
  </si>
  <si>
    <t>90 t</t>
  </si>
  <si>
    <t>M102.0208</t>
  </si>
  <si>
    <t>100 t</t>
  </si>
  <si>
    <t>M102.0209</t>
  </si>
  <si>
    <t>110 t</t>
  </si>
  <si>
    <t>M102.0210</t>
  </si>
  <si>
    <t>125 t ÷ 130 t</t>
  </si>
  <si>
    <t>M102.0300</t>
  </si>
  <si>
    <t>Cần cẩu bánh xích - sức nâng:</t>
  </si>
  <si>
    <t>M102.0301</t>
  </si>
  <si>
    <t>M102.0302</t>
  </si>
  <si>
    <t>M102.0303</t>
  </si>
  <si>
    <t>M102.0304</t>
  </si>
  <si>
    <t>M102.0305</t>
  </si>
  <si>
    <t>28 t</t>
  </si>
  <si>
    <t>M102.0306</t>
  </si>
  <si>
    <t>M102.0307</t>
  </si>
  <si>
    <t>M102.0308</t>
  </si>
  <si>
    <t>60 t</t>
  </si>
  <si>
    <t>M102.0309</t>
  </si>
  <si>
    <t>M102.0310</t>
  </si>
  <si>
    <t>80 t</t>
  </si>
  <si>
    <t>M102.0311</t>
  </si>
  <si>
    <t>M102.0312</t>
  </si>
  <si>
    <t>M102.0313</t>
  </si>
  <si>
    <t>M102.0314</t>
  </si>
  <si>
    <t>150 t</t>
  </si>
  <si>
    <t>M102.0315</t>
  </si>
  <si>
    <t>250t</t>
  </si>
  <si>
    <t>M102.0316</t>
  </si>
  <si>
    <t>300t</t>
  </si>
  <si>
    <t>M102.0400</t>
  </si>
  <si>
    <t>Cần trục tháp - sức nâng:</t>
  </si>
  <si>
    <t>M102.0401</t>
  </si>
  <si>
    <t>kWh</t>
  </si>
  <si>
    <t>M102.0402</t>
  </si>
  <si>
    <t>M102.0403</t>
  </si>
  <si>
    <t>M102.0404</t>
  </si>
  <si>
    <t>M102.0405</t>
  </si>
  <si>
    <t>M102.0406</t>
  </si>
  <si>
    <t>M102.0407</t>
  </si>
  <si>
    <t>M102.0408</t>
  </si>
  <si>
    <t>M102.0409</t>
  </si>
  <si>
    <t>M102.0410</t>
  </si>
  <si>
    <t>M102.0500</t>
  </si>
  <si>
    <t>Cần cẩu nổi:</t>
  </si>
  <si>
    <t>M102.0501</t>
  </si>
  <si>
    <t>Kéo theo - sức nâng 30 t</t>
  </si>
  <si>
    <t>M102.0502</t>
  </si>
  <si>
    <t>Tự hành - sức nâng 100 t</t>
  </si>
  <si>
    <t>M102.0600</t>
  </si>
  <si>
    <t>Cổng trục - sức nâng:</t>
  </si>
  <si>
    <t>M102.0601</t>
  </si>
  <si>
    <t>M102.0602</t>
  </si>
  <si>
    <t>M102.0603</t>
  </si>
  <si>
    <t>M102.0604</t>
  </si>
  <si>
    <t>M102.0605</t>
  </si>
  <si>
    <t>M102.0606</t>
  </si>
  <si>
    <t>M102.0701</t>
  </si>
  <si>
    <t>Cẩu lao dầm K33-60</t>
  </si>
  <si>
    <t>M102.0702</t>
  </si>
  <si>
    <t>Thiết bị nâng hạ dầm 90 t</t>
  </si>
  <si>
    <t>M102.0703</t>
  </si>
  <si>
    <t>Hệ thống xe goong di chuyển dầm (gồm mô tơ điện 3,5 kW và con lăn)</t>
  </si>
  <si>
    <t>M102.0800</t>
  </si>
  <si>
    <t>Cầu trục - sức nâng:</t>
  </si>
  <si>
    <t>M102.0801</t>
  </si>
  <si>
    <t>M102.0802</t>
  </si>
  <si>
    <t>M102.0803</t>
  </si>
  <si>
    <t>M102.0804</t>
  </si>
  <si>
    <t>M102.0805</t>
  </si>
  <si>
    <t>M102.0806</t>
  </si>
  <si>
    <t>M102.0807</t>
  </si>
  <si>
    <t>125 t</t>
  </si>
  <si>
    <t>M102.0808</t>
  </si>
  <si>
    <t>180 t</t>
  </si>
  <si>
    <t>M102.0809</t>
  </si>
  <si>
    <t>250 t</t>
  </si>
  <si>
    <t>M102.0900</t>
  </si>
  <si>
    <t>Máy vận thăng - sức nâng:</t>
  </si>
  <si>
    <t>M102.0901</t>
  </si>
  <si>
    <t>0,8 t</t>
  </si>
  <si>
    <t>M102.0902</t>
  </si>
  <si>
    <t>2 t</t>
  </si>
  <si>
    <t>M102.0903</t>
  </si>
  <si>
    <t>M102.1000</t>
  </si>
  <si>
    <t>Máy vận thăng lồng - sức nâng:</t>
  </si>
  <si>
    <t>M102.1001</t>
  </si>
  <si>
    <t>M102.1100</t>
  </si>
  <si>
    <t>Tời điện - sức kéo:</t>
  </si>
  <si>
    <t>M102.1101</t>
  </si>
  <si>
    <t>0,5 t</t>
  </si>
  <si>
    <t>M102.1102</t>
  </si>
  <si>
    <t>1,0 t</t>
  </si>
  <si>
    <t>M102.1103</t>
  </si>
  <si>
    <t>1,5 t</t>
  </si>
  <si>
    <t>M102.1104</t>
  </si>
  <si>
    <t>2,0 t</t>
  </si>
  <si>
    <t>M102.1105</t>
  </si>
  <si>
    <t>3,0 t</t>
  </si>
  <si>
    <t>M102.1106</t>
  </si>
  <si>
    <t>3,5 t</t>
  </si>
  <si>
    <t>M102.1107</t>
  </si>
  <si>
    <t>5,0 t</t>
  </si>
  <si>
    <t>M102.1200</t>
  </si>
  <si>
    <t>Pa lăng xích - sức nâng:</t>
  </si>
  <si>
    <t>M102.1201</t>
  </si>
  <si>
    <t>M102.1202</t>
  </si>
  <si>
    <t>M102.1300</t>
  </si>
  <si>
    <t>Kích nâng - sức nâng:</t>
  </si>
  <si>
    <t>M102.1301</t>
  </si>
  <si>
    <t>M102.1302</t>
  </si>
  <si>
    <t>M102.1303</t>
  </si>
  <si>
    <t>M102.1304</t>
  </si>
  <si>
    <t>M102.1305</t>
  </si>
  <si>
    <t>M102.1306</t>
  </si>
  <si>
    <t>200 t</t>
  </si>
  <si>
    <t>M102.1307</t>
  </si>
  <si>
    <t>M102.1308</t>
  </si>
  <si>
    <t>500 t</t>
  </si>
  <si>
    <t>M102.1309</t>
  </si>
  <si>
    <t>Hệ kích nâng 25 t (máy bơm dầu thủy lực 3 kW)</t>
  </si>
  <si>
    <t>M102.1400</t>
  </si>
  <si>
    <t>Kích thông tâm</t>
  </si>
  <si>
    <t>M102.1401</t>
  </si>
  <si>
    <t>RRH - 100 t</t>
  </si>
  <si>
    <t>M102.1402</t>
  </si>
  <si>
    <t>YCW - 150 t</t>
  </si>
  <si>
    <t>M102.1403</t>
  </si>
  <si>
    <t>YCW - 250 t</t>
  </si>
  <si>
    <t>M102.1404</t>
  </si>
  <si>
    <t>YCW - 500 t</t>
  </si>
  <si>
    <t>M102.1501</t>
  </si>
  <si>
    <t>Kích đẩy liên tục tự động ZLD-60 (60t, 6c)</t>
  </si>
  <si>
    <t>M102.1601</t>
  </si>
  <si>
    <t>Kích sợi đơn YDC - 500 t</t>
  </si>
  <si>
    <t>M102.1700</t>
  </si>
  <si>
    <t>Trạm bơm dầu áp lực- công suất:</t>
  </si>
  <si>
    <t>M102.1701</t>
  </si>
  <si>
    <t>40 MPa (HCP-400)</t>
  </si>
  <si>
    <t>M102.1702</t>
  </si>
  <si>
    <t>50 MPa (ZB4 - 500)</t>
  </si>
  <si>
    <t>M102.1800</t>
  </si>
  <si>
    <t>Xe nâng - chiều cao nâng:</t>
  </si>
  <si>
    <t>M102.1801</t>
  </si>
  <si>
    <t>9 m</t>
  </si>
  <si>
    <t>M102.1802</t>
  </si>
  <si>
    <t>12 m</t>
  </si>
  <si>
    <t>M102.1803</t>
  </si>
  <si>
    <t>18 m</t>
  </si>
  <si>
    <t>M102.1804</t>
  </si>
  <si>
    <t>24 m</t>
  </si>
  <si>
    <t>M102.1805</t>
  </si>
  <si>
    <t>Xe nâng hàng - sức nâng 2t</t>
  </si>
  <si>
    <t>M102.1900</t>
  </si>
  <si>
    <t>Xe thang - chiều dài thang:</t>
  </si>
  <si>
    <t>M102.1901</t>
  </si>
  <si>
    <t>M102.1902</t>
  </si>
  <si>
    <t>M102.1903</t>
  </si>
  <si>
    <t>M103.0000</t>
  </si>
  <si>
    <t>MÁY VÀ THIẾT BỊ GIA CỐ NỀN MÓNG</t>
  </si>
  <si>
    <t>M103.0100</t>
  </si>
  <si>
    <t>Máy đóng cọc tự hành, bánh xích - trọng lượng đầu búa:</t>
  </si>
  <si>
    <t>M103.0101</t>
  </si>
  <si>
    <t>1,2 t</t>
  </si>
  <si>
    <t>M103.0102</t>
  </si>
  <si>
    <t>1,8 t</t>
  </si>
  <si>
    <t>M103.0103</t>
  </si>
  <si>
    <t>M103.0104</t>
  </si>
  <si>
    <t>4,5 t</t>
  </si>
  <si>
    <t>M103.0105</t>
  </si>
  <si>
    <t>8,0 t</t>
  </si>
  <si>
    <t>M103.0200</t>
  </si>
  <si>
    <t>Máy đóng cọc chạy trên ray - trọng lượng đầu búa:</t>
  </si>
  <si>
    <t>M103.0201</t>
  </si>
  <si>
    <t>M103.0202</t>
  </si>
  <si>
    <t>M103.0203</t>
  </si>
  <si>
    <t>2,5 t</t>
  </si>
  <si>
    <t>M103.0204</t>
  </si>
  <si>
    <t>M103.0205</t>
  </si>
  <si>
    <t>M103.0206</t>
  </si>
  <si>
    <t>5,5 t</t>
  </si>
  <si>
    <t>M103.0300</t>
  </si>
  <si>
    <t>Máy búa rung tự hành, bánh xích - công suất:</t>
  </si>
  <si>
    <t>M103.0301</t>
  </si>
  <si>
    <t>60 kW</t>
  </si>
  <si>
    <t>M103.0302</t>
  </si>
  <si>
    <t>90 kW</t>
  </si>
  <si>
    <t>M103.0400</t>
  </si>
  <si>
    <t>Búa rung - công suất:</t>
  </si>
  <si>
    <t>M103.0401</t>
  </si>
  <si>
    <t>40 kW</t>
  </si>
  <si>
    <t>M103.0402</t>
  </si>
  <si>
    <t>50 kW</t>
  </si>
  <si>
    <t>M103.0403</t>
  </si>
  <si>
    <t>170 kW</t>
  </si>
  <si>
    <t>M103.0500</t>
  </si>
  <si>
    <t>Tàu đóng cọc - trọng lượng đầu búa:</t>
  </si>
  <si>
    <t>M103.0501</t>
  </si>
  <si>
    <t>M103.0502</t>
  </si>
  <si>
    <t>M103.0503</t>
  </si>
  <si>
    <t>M103.0504</t>
  </si>
  <si>
    <t>M103.0505</t>
  </si>
  <si>
    <t>M103.0600</t>
  </si>
  <si>
    <t>Tàu đóng cọc C 96 - búa thuỷ lực, trọng lượng đầu búa:</t>
  </si>
  <si>
    <t>M103.0601</t>
  </si>
  <si>
    <t>7,5 t</t>
  </si>
  <si>
    <t>M103.0700</t>
  </si>
  <si>
    <t>Máy ép cọc trước - lực ép:</t>
  </si>
  <si>
    <t>M103.0701</t>
  </si>
  <si>
    <t>M103.0702</t>
  </si>
  <si>
    <t>M103.0703</t>
  </si>
  <si>
    <t>M103.0704</t>
  </si>
  <si>
    <t>M103.0801</t>
  </si>
  <si>
    <t>Máy ép cọc Robot thủy lực tự hành 860t</t>
  </si>
  <si>
    <t>M103.0901</t>
  </si>
  <si>
    <t>Máy ép thuỷ lực (KGK- 130C4), lực ép 130 t</t>
  </si>
  <si>
    <t>M103.0902</t>
  </si>
  <si>
    <t>Máy ép cọc thủy lực 45 Hp</t>
  </si>
  <si>
    <t>M103.1001</t>
  </si>
  <si>
    <t>Máy cấy bấc thấm</t>
  </si>
  <si>
    <t>M103.1100</t>
  </si>
  <si>
    <t>Máy khoan xoay:</t>
  </si>
  <si>
    <t>M103.1101</t>
  </si>
  <si>
    <t>Máy khoan xoay 80kNm÷125kNm</t>
  </si>
  <si>
    <t>M103.1102</t>
  </si>
  <si>
    <t>Máy khoan xoay 150kNm÷200kNm</t>
  </si>
  <si>
    <t>M103.1103</t>
  </si>
  <si>
    <t>Máy khoan xoay &gt; 200kNm÷300kNm</t>
  </si>
  <si>
    <t>M103.1104</t>
  </si>
  <si>
    <t>Máy khoan xoay &gt; 300kNm÷400kNm</t>
  </si>
  <si>
    <t>M103.1105</t>
  </si>
  <si>
    <t>Gầu đào (thi công móng cọc, tường Barrette)</t>
  </si>
  <si>
    <t>M103.1201</t>
  </si>
  <si>
    <t>Máy khoan tường sét</t>
  </si>
  <si>
    <t>32 lít diezel + 171 kWh</t>
  </si>
  <si>
    <t>M103.1300</t>
  </si>
  <si>
    <t>Máy khoan cọc đất</t>
  </si>
  <si>
    <t>M103.1301</t>
  </si>
  <si>
    <t>Máy khoan cọc đất (1 cần)</t>
  </si>
  <si>
    <t>36 lít diezel + 167 kWh</t>
  </si>
  <si>
    <t>M103.1302</t>
  </si>
  <si>
    <t>Máy khoan cọc đất (2 cần)</t>
  </si>
  <si>
    <t>36 lít diezel + 232 kWh</t>
  </si>
  <si>
    <t>M103.1401</t>
  </si>
  <si>
    <t>Máy cấp xi măng</t>
  </si>
  <si>
    <t>M103.1500</t>
  </si>
  <si>
    <t>Máy trộn dung dịch - dung tích:</t>
  </si>
  <si>
    <t>M103.1501</t>
  </si>
  <si>
    <t>750 lít</t>
  </si>
  <si>
    <t>M103.1502</t>
  </si>
  <si>
    <t>1000 lít</t>
  </si>
  <si>
    <t>M103.1600</t>
  </si>
  <si>
    <t>Máy sàng lọc - năng suất:</t>
  </si>
  <si>
    <t>M103.1601</t>
  </si>
  <si>
    <t>M103.1700</t>
  </si>
  <si>
    <t>Máy bơm dung dịch - năng suất:</t>
  </si>
  <si>
    <t>M103.1701</t>
  </si>
  <si>
    <t>M103.1702</t>
  </si>
  <si>
    <t>M104.0000</t>
  </si>
  <si>
    <t>MÁY SẢN XUẤT VẬT LIỆU XÂY DỰNG</t>
  </si>
  <si>
    <t>M104.0100</t>
  </si>
  <si>
    <t>Máy trộn bê tông - dung tích:</t>
  </si>
  <si>
    <t>M104.0101</t>
  </si>
  <si>
    <t>100 lít</t>
  </si>
  <si>
    <t>M104.0102</t>
  </si>
  <si>
    <t>250 lít</t>
  </si>
  <si>
    <t>M104.0200</t>
  </si>
  <si>
    <t>Máy trộn vữa - dung tích:</t>
  </si>
  <si>
    <t>M104.0201</t>
  </si>
  <si>
    <t>80 lít</t>
  </si>
  <si>
    <t>M104.0202</t>
  </si>
  <si>
    <t>150 lít</t>
  </si>
  <si>
    <t>M104.0203</t>
  </si>
  <si>
    <t>M104.0300</t>
  </si>
  <si>
    <t>Máy trộn vữa xi măng - dung tích:</t>
  </si>
  <si>
    <t>M104.0301</t>
  </si>
  <si>
    <t>1200 lít</t>
  </si>
  <si>
    <t>M104.0302</t>
  </si>
  <si>
    <t>1600 lít</t>
  </si>
  <si>
    <t>M104.0400</t>
  </si>
  <si>
    <t>Trạm trộn bê tông - năng suất:</t>
  </si>
  <si>
    <t>M104.0401</t>
  </si>
  <si>
    <t>M104.0402</t>
  </si>
  <si>
    <t>M104.0403</t>
  </si>
  <si>
    <t>M104.0404</t>
  </si>
  <si>
    <t>M104.0405</t>
  </si>
  <si>
    <t>M104.0406</t>
  </si>
  <si>
    <t>M104.0407</t>
  </si>
  <si>
    <t>M104.0408</t>
  </si>
  <si>
    <t>M104.0409</t>
  </si>
  <si>
    <t>M104.0500</t>
  </si>
  <si>
    <t>Máy sàng rửa đá, sỏi - năng suất:</t>
  </si>
  <si>
    <t>M104.0501</t>
  </si>
  <si>
    <t>M104.0502</t>
  </si>
  <si>
    <t>M104.0600</t>
  </si>
  <si>
    <t>Máy nghiền sàng đá di động - năng suất:</t>
  </si>
  <si>
    <t>M104.0601</t>
  </si>
  <si>
    <t>M104.0602</t>
  </si>
  <si>
    <t>M104.0603</t>
  </si>
  <si>
    <t>M104.0700</t>
  </si>
  <si>
    <t>Máy nghiền đá thô - năng suất:</t>
  </si>
  <si>
    <t>M104.0701</t>
  </si>
  <si>
    <t>M104.0702</t>
  </si>
  <si>
    <t>M104.0800</t>
  </si>
  <si>
    <t>Trạm trộn bê tông asphan - năng suất:</t>
  </si>
  <si>
    <t>M104.0801</t>
  </si>
  <si>
    <t>25 t/h</t>
  </si>
  <si>
    <t>M104.0802</t>
  </si>
  <si>
    <t>50 t/h</t>
  </si>
  <si>
    <t>M104.0803</t>
  </si>
  <si>
    <t>60 t/h</t>
  </si>
  <si>
    <t>M104.0804</t>
  </si>
  <si>
    <t>80 t/h</t>
  </si>
  <si>
    <t>M104.0805</t>
  </si>
  <si>
    <t>120 t/h</t>
  </si>
  <si>
    <t>M105.0000</t>
  </si>
  <si>
    <t>MÁY VÀ THIẾT BỊ THI CÔNG MẶT ĐƯỜNG BỘ</t>
  </si>
  <si>
    <t>M105.0100</t>
  </si>
  <si>
    <t>Máy phun nhựa đường - công suất:</t>
  </si>
  <si>
    <t>M105.0101</t>
  </si>
  <si>
    <t>190 cv</t>
  </si>
  <si>
    <t>M105.0200</t>
  </si>
  <si>
    <t>M105.0201</t>
  </si>
  <si>
    <t>65 t/h</t>
  </si>
  <si>
    <t>M105.0202</t>
  </si>
  <si>
    <t>100 t/h</t>
  </si>
  <si>
    <t>M105.0203</t>
  </si>
  <si>
    <t>130 cv - 140 cv</t>
  </si>
  <si>
    <t>M105.0301</t>
  </si>
  <si>
    <t>Máy rải Novachip 170 cv</t>
  </si>
  <si>
    <t>M105.0401</t>
  </si>
  <si>
    <t>M105.0402</t>
  </si>
  <si>
    <t>M105.0500</t>
  </si>
  <si>
    <t>Máy cào bóc</t>
  </si>
  <si>
    <t>M105.0501</t>
  </si>
  <si>
    <t>Máy cào bóc đường Wirtgen - 1000C</t>
  </si>
  <si>
    <t>M105.0502</t>
  </si>
  <si>
    <t>Máy cào bóc tái sinh, Wigent 2400</t>
  </si>
  <si>
    <t>M105.0503</t>
  </si>
  <si>
    <t>M105.0601</t>
  </si>
  <si>
    <t>Thiết bị sơn kẻ vạch YHK 10A</t>
  </si>
  <si>
    <t>M105.0701</t>
  </si>
  <si>
    <t>Lò nấu sơn YHK 3A, lò nung keo</t>
  </si>
  <si>
    <t>M105.0801</t>
  </si>
  <si>
    <t>Máy rót mastic</t>
  </si>
  <si>
    <t>M105.0901</t>
  </si>
  <si>
    <t>Thiết bị nấu nhựa 500 lít</t>
  </si>
  <si>
    <t>M105.1001</t>
  </si>
  <si>
    <t>Máy rải bê tông SP500</t>
  </si>
  <si>
    <t>M106.0000</t>
  </si>
  <si>
    <t>PHƯƠNG TIỆN VẬN TẢI ĐƯỜNG BỘ</t>
  </si>
  <si>
    <t>M106.0100</t>
  </si>
  <si>
    <t>Ô tô vận tải thùng - trọng tải:</t>
  </si>
  <si>
    <t>M106.0101</t>
  </si>
  <si>
    <t>M106.0102</t>
  </si>
  <si>
    <t>M106.0103</t>
  </si>
  <si>
    <t>M106.0104</t>
  </si>
  <si>
    <t>M106.0105</t>
  </si>
  <si>
    <t>M106.0106</t>
  </si>
  <si>
    <t>7 t</t>
  </si>
  <si>
    <t>M106.0107</t>
  </si>
  <si>
    <t>M106.0108</t>
  </si>
  <si>
    <t>M106.0109</t>
  </si>
  <si>
    <t>M106.0110</t>
  </si>
  <si>
    <t>M106.0111</t>
  </si>
  <si>
    <t>32 t</t>
  </si>
  <si>
    <t>M106.0200</t>
  </si>
  <si>
    <t>Ô tô tự đổ - trọng tải:</t>
  </si>
  <si>
    <t>M106.0201</t>
  </si>
  <si>
    <t>M106.0202</t>
  </si>
  <si>
    <t>M106.0203</t>
  </si>
  <si>
    <t>M106.0204</t>
  </si>
  <si>
    <t>M106.0205</t>
  </si>
  <si>
    <t>M106.0206</t>
  </si>
  <si>
    <t>M106.0207</t>
  </si>
  <si>
    <t>M106.0208</t>
  </si>
  <si>
    <t>22 t</t>
  </si>
  <si>
    <t>M106.0209</t>
  </si>
  <si>
    <t>M106.0210</t>
  </si>
  <si>
    <t>27 t</t>
  </si>
  <si>
    <t>M106.0300</t>
  </si>
  <si>
    <t>Ô tô đầu kéo - công suất:</t>
  </si>
  <si>
    <t>M106.0301</t>
  </si>
  <si>
    <t>150 cv</t>
  </si>
  <si>
    <t>M106.0302</t>
  </si>
  <si>
    <t>200 cv</t>
  </si>
  <si>
    <t>M106.0303</t>
  </si>
  <si>
    <t>255 cv</t>
  </si>
  <si>
    <t>M106.0304</t>
  </si>
  <si>
    <t>272 cv</t>
  </si>
  <si>
    <t>M106.0305</t>
  </si>
  <si>
    <t>360 cv</t>
  </si>
  <si>
    <t>M106.0400</t>
  </si>
  <si>
    <t>Ô tô chuyển trộn bê tông - dung tích thùng trộn:</t>
  </si>
  <si>
    <t>M106.0401</t>
  </si>
  <si>
    <t>M106.0402</t>
  </si>
  <si>
    <t>M106.0403</t>
  </si>
  <si>
    <t>M106.0500</t>
  </si>
  <si>
    <t>Ô tô tưới nước - dung tích:</t>
  </si>
  <si>
    <t>280</t>
  </si>
  <si>
    <t>M106.0501</t>
  </si>
  <si>
    <t>M106.0502</t>
  </si>
  <si>
    <t>M106.0503</t>
  </si>
  <si>
    <t>M106.0504</t>
  </si>
  <si>
    <t>M106.0505</t>
  </si>
  <si>
    <t>M106.0506</t>
  </si>
  <si>
    <t>M106.0507</t>
  </si>
  <si>
    <t>M106.0600</t>
  </si>
  <si>
    <t>Ô tô hút bùn, hút mùn khoan, dung tích:</t>
  </si>
  <si>
    <t>M106.0601</t>
  </si>
  <si>
    <t>M106.0602</t>
  </si>
  <si>
    <t>M106.0700</t>
  </si>
  <si>
    <t>Ô tô bán tải - trọng tải:</t>
  </si>
  <si>
    <t>M106.0701</t>
  </si>
  <si>
    <t>M106.0800</t>
  </si>
  <si>
    <t>Rơ mooc - trọng tải:</t>
  </si>
  <si>
    <t>M106.0801</t>
  </si>
  <si>
    <t>M106.0802</t>
  </si>
  <si>
    <t>21t</t>
  </si>
  <si>
    <t>M106.0803</t>
  </si>
  <si>
    <t>M106.0804</t>
  </si>
  <si>
    <t>M106.0805</t>
  </si>
  <si>
    <t>M106.0806</t>
  </si>
  <si>
    <t>M106.0807</t>
  </si>
  <si>
    <t>M106.0900</t>
  </si>
  <si>
    <t>Xe bồn chuyên dụng</t>
  </si>
  <si>
    <t>M106.0901</t>
  </si>
  <si>
    <t>M106.0902</t>
  </si>
  <si>
    <t>M106.0903</t>
  </si>
  <si>
    <t>M107.0000</t>
  </si>
  <si>
    <t>MÁY KHOAN ĐẤT ĐÁ</t>
  </si>
  <si>
    <t>M107.0100</t>
  </si>
  <si>
    <t>Máy khoan đất đá, cầm tay - đường kính khoan:</t>
  </si>
  <si>
    <t>M107.0101</t>
  </si>
  <si>
    <t>D ≤ 42 mm (động cơ điện-1,2 kW)</t>
  </si>
  <si>
    <t>M107.0102</t>
  </si>
  <si>
    <t>M107.0103</t>
  </si>
  <si>
    <t>D ≤ 42 mm (khoan SIG - chưa tính khí nén)</t>
  </si>
  <si>
    <t>M107.0104</t>
  </si>
  <si>
    <t>Búa chèn (truyền động khí nén - chưa tính khí nén)</t>
  </si>
  <si>
    <t>M107.0200</t>
  </si>
  <si>
    <t>Máy khoan xoay đập tự hành, khí nén (chưa tính khí nén) - đường kính khoan:</t>
  </si>
  <si>
    <t>M107.0201</t>
  </si>
  <si>
    <t>D75-95 mm</t>
  </si>
  <si>
    <t>M107.0202</t>
  </si>
  <si>
    <t>D105-110 mm</t>
  </si>
  <si>
    <t>M107.0300</t>
  </si>
  <si>
    <t>Máy khoan hầm tự hành, động cơ diezel - đường kính khoan:</t>
  </si>
  <si>
    <t>M107.0301</t>
  </si>
  <si>
    <t>D 45 mm (2 cần - 147 cv)</t>
  </si>
  <si>
    <t>M107.0302</t>
  </si>
  <si>
    <t>D 45 mm (3 cần - 255 cv)</t>
  </si>
  <si>
    <t>M107.0400</t>
  </si>
  <si>
    <t>Máy khoan néo - độ sâu khoan:</t>
  </si>
  <si>
    <t>M107.0401</t>
  </si>
  <si>
    <t>H 3,5 m (80 cv)</t>
  </si>
  <si>
    <t>M107.0500</t>
  </si>
  <si>
    <t>Máy khoan ROBBIN, đường kính khoan:</t>
  </si>
  <si>
    <t>M107.0501</t>
  </si>
  <si>
    <t>D 2,4 m (250 kW)</t>
  </si>
  <si>
    <t>M107.0600</t>
  </si>
  <si>
    <t>Tổ hợp dàn khoan neo, công suất:</t>
  </si>
  <si>
    <t>M107.0601</t>
  </si>
  <si>
    <t>9 kW</t>
  </si>
  <si>
    <t>M107.0700</t>
  </si>
  <si>
    <t>Máy khoan tạo lỗ neo gia cố mái ta luy:</t>
  </si>
  <si>
    <t>M107.0701</t>
  </si>
  <si>
    <t>YG 60</t>
  </si>
  <si>
    <t>M107.0800</t>
  </si>
  <si>
    <t>Máy khoan dẫn chuyên dụng</t>
  </si>
  <si>
    <t>M107.0801</t>
  </si>
  <si>
    <t>HCR1200-EDII</t>
  </si>
  <si>
    <t>M107.0803</t>
  </si>
  <si>
    <t>Máy khoan XY-1A (phục vụ công tác xây dựng)</t>
  </si>
  <si>
    <t>M108.0000</t>
  </si>
  <si>
    <t>MÁY VÀ THIẾT BỊ ĐỘNG LỰC</t>
  </si>
  <si>
    <t>M108.0100</t>
  </si>
  <si>
    <t>Máy phát điện lưu động - công suất:</t>
  </si>
  <si>
    <t>M108.0101</t>
  </si>
  <si>
    <t>3,75 kVA</t>
  </si>
  <si>
    <t>M108.0102</t>
  </si>
  <si>
    <t>6,25 kVA</t>
  </si>
  <si>
    <t>M108.0103</t>
  </si>
  <si>
    <t>37,5 kVA</t>
  </si>
  <si>
    <t>M108.0104</t>
  </si>
  <si>
    <t>62,5 kVA</t>
  </si>
  <si>
    <t>M108.0105</t>
  </si>
  <si>
    <t>93,75 kVA</t>
  </si>
  <si>
    <t>M108.0106</t>
  </si>
  <si>
    <t>150kVA</t>
  </si>
  <si>
    <t>M108.0107</t>
  </si>
  <si>
    <t>250 kVA</t>
  </si>
  <si>
    <t>M108.0200</t>
  </si>
  <si>
    <t>Máy nén khí, động cơ xăng - năng suất:</t>
  </si>
  <si>
    <t>M108.0201</t>
  </si>
  <si>
    <t>M108.0202</t>
  </si>
  <si>
    <t>M108.0300</t>
  </si>
  <si>
    <t>Máy nén khí, động cơ diezel - năng suất:</t>
  </si>
  <si>
    <t>M108.0301</t>
  </si>
  <si>
    <t>M108.0302</t>
  </si>
  <si>
    <t>M108.0303</t>
  </si>
  <si>
    <t>M108.0304</t>
  </si>
  <si>
    <t>M108.0305</t>
  </si>
  <si>
    <t>M108.0306</t>
  </si>
  <si>
    <t>M108.0307</t>
  </si>
  <si>
    <t>M108.0308</t>
  </si>
  <si>
    <t>M108.0309</t>
  </si>
  <si>
    <t>M108.0400</t>
  </si>
  <si>
    <t>Máy nén khí, động cơ điện - năng suất:</t>
  </si>
  <si>
    <t>M108.0401</t>
  </si>
  <si>
    <t>M108.0402</t>
  </si>
  <si>
    <t>M108.0403</t>
  </si>
  <si>
    <t>M109.0000</t>
  </si>
  <si>
    <t>MÁY VÀ THIẾT BỊ THI CÔNG CÔNG TRÌNH THỦY</t>
  </si>
  <si>
    <t>M109.0100</t>
  </si>
  <si>
    <t>Sà lan - trọng tải:</t>
  </si>
  <si>
    <t>M109.0101</t>
  </si>
  <si>
    <t>M109.0102</t>
  </si>
  <si>
    <t>M109.0103</t>
  </si>
  <si>
    <t>M109.0104</t>
  </si>
  <si>
    <t>400 t</t>
  </si>
  <si>
    <t>M109.0105</t>
  </si>
  <si>
    <t>600 t</t>
  </si>
  <si>
    <t>M109.0106</t>
  </si>
  <si>
    <t>800 t</t>
  </si>
  <si>
    <t>M109.0107</t>
  </si>
  <si>
    <t>1000 t</t>
  </si>
  <si>
    <t>M109.0200</t>
  </si>
  <si>
    <t>Phao thép - trọng tải:</t>
  </si>
  <si>
    <t>M109.0201</t>
  </si>
  <si>
    <t>M109.0202</t>
  </si>
  <si>
    <t>M109.0203</t>
  </si>
  <si>
    <t>M109.0301</t>
  </si>
  <si>
    <t>Pông tông</t>
  </si>
  <si>
    <t>M109.0400</t>
  </si>
  <si>
    <t>Thuyền (ghe) đặt máy bơm - trọng tải:</t>
  </si>
  <si>
    <t>M109.0401</t>
  </si>
  <si>
    <t>M109.0402</t>
  </si>
  <si>
    <t>M109.0500</t>
  </si>
  <si>
    <t>Ca nô - công suất:</t>
  </si>
  <si>
    <t>M109.0501</t>
  </si>
  <si>
    <t>12 cv</t>
  </si>
  <si>
    <t>M109.0502</t>
  </si>
  <si>
    <t>23 cv</t>
  </si>
  <si>
    <t>M109.0503</t>
  </si>
  <si>
    <t>30 cv</t>
  </si>
  <si>
    <t>M109.0504</t>
  </si>
  <si>
    <t>54 cv</t>
  </si>
  <si>
    <t>M109.0505</t>
  </si>
  <si>
    <t>M109.0506</t>
  </si>
  <si>
    <t>90 cv</t>
  </si>
  <si>
    <t>M109.0507</t>
  </si>
  <si>
    <t>M109.0700</t>
  </si>
  <si>
    <t>Tầu kéo và phục vụ thi công thuỷ (làm neo, cấp dầu,...) - công suất:</t>
  </si>
  <si>
    <t>M109.0701</t>
  </si>
  <si>
    <t>M109.0702</t>
  </si>
  <si>
    <t>M109.0703</t>
  </si>
  <si>
    <t>250 cv</t>
  </si>
  <si>
    <t>M109.0704</t>
  </si>
  <si>
    <t>M109.0705</t>
  </si>
  <si>
    <t>600 cv</t>
  </si>
  <si>
    <t>M109.0706</t>
  </si>
  <si>
    <t>1200 cv (tầu kéo biển)</t>
  </si>
  <si>
    <t>M109.0800</t>
  </si>
  <si>
    <t>Tàu cuốc sông- công suất:</t>
  </si>
  <si>
    <t>M109.0801</t>
  </si>
  <si>
    <t>495 cv</t>
  </si>
  <si>
    <t>M109.0900</t>
  </si>
  <si>
    <t>Tàu cuốc biển - công suất:</t>
  </si>
  <si>
    <t>M109.0901</t>
  </si>
  <si>
    <t>2085 cv</t>
  </si>
  <si>
    <t>M109.1000</t>
  </si>
  <si>
    <t>Tàu hút - công suất:</t>
  </si>
  <si>
    <t>M109.1001</t>
  </si>
  <si>
    <t>585 cv</t>
  </si>
  <si>
    <t>M109.1002</t>
  </si>
  <si>
    <t>1200 cv</t>
  </si>
  <si>
    <t>M109.1003</t>
  </si>
  <si>
    <t>3958 cv ÷ 4170 cv</t>
  </si>
  <si>
    <t>M109.1100</t>
  </si>
  <si>
    <t>Tàu hút bụng tự hành - công suất:</t>
  </si>
  <si>
    <t>M109.1101</t>
  </si>
  <si>
    <t>1390 cv</t>
  </si>
  <si>
    <t>M109.1102</t>
  </si>
  <si>
    <t>5945 cv</t>
  </si>
  <si>
    <t>M109.1200</t>
  </si>
  <si>
    <t>Tầu ngoạm (có tính năng phá đá ngầm), công suất 3170 CV - dung tích gầu:</t>
  </si>
  <si>
    <t>M109.1201</t>
  </si>
  <si>
    <t>M109.1300</t>
  </si>
  <si>
    <t>Máy xáng cạp - dung tích gầu:</t>
  </si>
  <si>
    <t>M109.1301</t>
  </si>
  <si>
    <t>M109.1401</t>
  </si>
  <si>
    <t>Trạm lặn</t>
  </si>
  <si>
    <t>M110.0000</t>
  </si>
  <si>
    <t>MÁY VÀ THIẾT BỊ THI CÔNG TRONG HẦM</t>
  </si>
  <si>
    <t>M110.0100</t>
  </si>
  <si>
    <t>Máy xúc chuyên dùng trong hầm - dung tích gầu:</t>
  </si>
  <si>
    <t>M110.0101</t>
  </si>
  <si>
    <t>M110.0102</t>
  </si>
  <si>
    <t>M110.0200</t>
  </si>
  <si>
    <t>Máy cào đá, động cơ điện - năng suất:</t>
  </si>
  <si>
    <t>M110.0201</t>
  </si>
  <si>
    <t>M110.0300</t>
  </si>
  <si>
    <t>Thiết bị phục vụ vận chuyển đá nổ mìn trong hầm:</t>
  </si>
  <si>
    <t>M110.0301</t>
  </si>
  <si>
    <t>Tời ma nơ - 13 kW</t>
  </si>
  <si>
    <t>M110.0302</t>
  </si>
  <si>
    <t>Xe goòng 3 t</t>
  </si>
  <si>
    <t>M110.0303</t>
  </si>
  <si>
    <t>Đầu kéo 30 t</t>
  </si>
  <si>
    <t>M110.0304</t>
  </si>
  <si>
    <t>Quang lật 360 t/h</t>
  </si>
  <si>
    <t>M110.0400</t>
  </si>
  <si>
    <t>Máy nâng phục vụ thi công hầm - công suất:</t>
  </si>
  <si>
    <t>M110.0401</t>
  </si>
  <si>
    <t>135 cv</t>
  </si>
  <si>
    <t>M111.0000</t>
  </si>
  <si>
    <t>MÁY VÀ THIẾT BỊ THI CÔNG ĐƯỜNG ỐNG, ĐƯỜNG CÁP NGẦM</t>
  </si>
  <si>
    <t>M111.0100</t>
  </si>
  <si>
    <t>Máy và thiết bị khoan đặt đường ống:</t>
  </si>
  <si>
    <t>M111.0101</t>
  </si>
  <si>
    <t>Máy nâng TO-12-24, sức nâng 15 t</t>
  </si>
  <si>
    <t>M111.0102</t>
  </si>
  <si>
    <t>Máy khoan ngang UĐB-4</t>
  </si>
  <si>
    <t>M111.0200</t>
  </si>
  <si>
    <t>Máy và thiết bị khoan đặt đường cáp ngầm:</t>
  </si>
  <si>
    <t>M111.0201</t>
  </si>
  <si>
    <t>Máy khoan ngầm có định hướng</t>
  </si>
  <si>
    <t>M111.0202</t>
  </si>
  <si>
    <t>Hệ thống STS (phục vụ khoan ngầm có định hướng khi khoan qua sông nước)</t>
  </si>
  <si>
    <t>M112.0000</t>
  </si>
  <si>
    <t>MÁY VÀ THIẾT BỊ THI CÔNG KHÁC</t>
  </si>
  <si>
    <t>M112.0100</t>
  </si>
  <si>
    <t>Máy bơm nước, động cơ điện - công suất:</t>
  </si>
  <si>
    <t>M112.0101</t>
  </si>
  <si>
    <t>1,1 kW</t>
  </si>
  <si>
    <t>M112.0102</t>
  </si>
  <si>
    <t>2 kW</t>
  </si>
  <si>
    <t>M112.0103</t>
  </si>
  <si>
    <t>2,8 kW</t>
  </si>
  <si>
    <t>M112.0104</t>
  </si>
  <si>
    <t>7 kW ÷ 7,5 kW</t>
  </si>
  <si>
    <t>M112.0105</t>
  </si>
  <si>
    <t>14 kW</t>
  </si>
  <si>
    <t>M112.0106</t>
  </si>
  <si>
    <t>20 kW</t>
  </si>
  <si>
    <t>M112.0200</t>
  </si>
  <si>
    <t>M112.0201</t>
  </si>
  <si>
    <t>5 cv</t>
  </si>
  <si>
    <t>M112.0202</t>
  </si>
  <si>
    <t>5,5 cv</t>
  </si>
  <si>
    <t>M112.0203</t>
  </si>
  <si>
    <t>10 cv</t>
  </si>
  <si>
    <t>M112.0204</t>
  </si>
  <si>
    <t>20 cv</t>
  </si>
  <si>
    <t>M112.0205</t>
  </si>
  <si>
    <t>25 cv</t>
  </si>
  <si>
    <t>M112.0206</t>
  </si>
  <si>
    <t>M112.0207</t>
  </si>
  <si>
    <t>40 cv</t>
  </si>
  <si>
    <t>M112.0208</t>
  </si>
  <si>
    <t>M112.0209</t>
  </si>
  <si>
    <t>120 cv</t>
  </si>
  <si>
    <t>M112.0300</t>
  </si>
  <si>
    <t>M112.0301</t>
  </si>
  <si>
    <t>3 cv</t>
  </si>
  <si>
    <t>M112.0302</t>
  </si>
  <si>
    <t>6 cv</t>
  </si>
  <si>
    <t>M112.0303</t>
  </si>
  <si>
    <t>8 cv</t>
  </si>
  <si>
    <t>M112.0401</t>
  </si>
  <si>
    <t>Máy bơm chân không 7,5 kW</t>
  </si>
  <si>
    <t>M112.0402</t>
  </si>
  <si>
    <t>Máy bơm xói 4MC (75 kW)</t>
  </si>
  <si>
    <t>M112.0501</t>
  </si>
  <si>
    <t>Máy bơm áp lực xói nước đầu cọc (300 cv)</t>
  </si>
  <si>
    <t>M112.0600</t>
  </si>
  <si>
    <t>Máy bơm vữa - năng suất:</t>
  </si>
  <si>
    <t>M112.0601</t>
  </si>
  <si>
    <t>M112.0602</t>
  </si>
  <si>
    <t>M112.0603</t>
  </si>
  <si>
    <t>M112.0700</t>
  </si>
  <si>
    <t>Máy bơm cát, động cơ diezel - công suất:</t>
  </si>
  <si>
    <t>M112.0701</t>
  </si>
  <si>
    <t>126 cv</t>
  </si>
  <si>
    <t>M112.0702</t>
  </si>
  <si>
    <t>350 cv</t>
  </si>
  <si>
    <t>M112.0703</t>
  </si>
  <si>
    <t>380 cv</t>
  </si>
  <si>
    <t>M112.0704</t>
  </si>
  <si>
    <t>480 cv</t>
  </si>
  <si>
    <t>M112.0800</t>
  </si>
  <si>
    <t>Xe bơm bê tông, tự hành - năng suất:</t>
  </si>
  <si>
    <t>M112.0801</t>
  </si>
  <si>
    <t>M112.0802</t>
  </si>
  <si>
    <t>M112.0900</t>
  </si>
  <si>
    <t>Máy bơm bê tông - năng suất:</t>
  </si>
  <si>
    <t>M112.0901</t>
  </si>
  <si>
    <t>M112.0902</t>
  </si>
  <si>
    <t>M112.1000</t>
  </si>
  <si>
    <t>Máy phun vẩy - năng suất:</t>
  </si>
  <si>
    <t>M112.1001</t>
  </si>
  <si>
    <t>M112.1002</t>
  </si>
  <si>
    <t>M112.1100</t>
  </si>
  <si>
    <t>Máy đầm bê tông, đầm bàn - công suất:</t>
  </si>
  <si>
    <t>M112.1101</t>
  </si>
  <si>
    <t>1,0 kW</t>
  </si>
  <si>
    <t>M112.1200</t>
  </si>
  <si>
    <t>Máy đầm bê tông, đầm cạnh - công suất:</t>
  </si>
  <si>
    <t>M112.1201</t>
  </si>
  <si>
    <t>M112.1300</t>
  </si>
  <si>
    <t>Máy đầm bê tông, dầm dùi - công suất:</t>
  </si>
  <si>
    <t>M112.1301</t>
  </si>
  <si>
    <t>1,5 kW</t>
  </si>
  <si>
    <t>M112.1302</t>
  </si>
  <si>
    <t>3,5 kW</t>
  </si>
  <si>
    <t>M112.1400</t>
  </si>
  <si>
    <t>Máy phun (chưa tính khí nén):</t>
  </si>
  <si>
    <t>M112.1401</t>
  </si>
  <si>
    <t>M112.1402</t>
  </si>
  <si>
    <t>Máy phun chất tạo màng 5,5Hp</t>
  </si>
  <si>
    <t>M112.1403</t>
  </si>
  <si>
    <t>Máy phun cát</t>
  </si>
  <si>
    <t>M112.1404</t>
  </si>
  <si>
    <t>Máy phun bi 235 kW</t>
  </si>
  <si>
    <t>M112.1500</t>
  </si>
  <si>
    <t>Máy khoan đứng - công suất:</t>
  </si>
  <si>
    <t>M112.1501</t>
  </si>
  <si>
    <t>2,5 kW</t>
  </si>
  <si>
    <t>M112.1502</t>
  </si>
  <si>
    <t>4,5 kW</t>
  </si>
  <si>
    <t>M112.1600</t>
  </si>
  <si>
    <t>Máy khoan sắt cầm tay, đường kính khoan:</t>
  </si>
  <si>
    <t>M112.1601</t>
  </si>
  <si>
    <t>1,7 kW</t>
  </si>
  <si>
    <t>M112.1700</t>
  </si>
  <si>
    <t>Máy khoan bê tông cầm tay - công suất:</t>
  </si>
  <si>
    <t>M112.1701</t>
  </si>
  <si>
    <t>0,62 kW</t>
  </si>
  <si>
    <t>M112.1702</t>
  </si>
  <si>
    <t>0,75 kW</t>
  </si>
  <si>
    <t>M112.1703</t>
  </si>
  <si>
    <t>0,85 kW</t>
  </si>
  <si>
    <t>M112.1704</t>
  </si>
  <si>
    <t>1,00 kW</t>
  </si>
  <si>
    <t>M112.1705</t>
  </si>
  <si>
    <t>1,50 kW</t>
  </si>
  <si>
    <t>M112.1800</t>
  </si>
  <si>
    <t>Máy luồn cáp - công suất:</t>
  </si>
  <si>
    <t>M112.1801</t>
  </si>
  <si>
    <t>15 kW</t>
  </si>
  <si>
    <t>M112.1900</t>
  </si>
  <si>
    <t>Máy cắt cáp - công suất:</t>
  </si>
  <si>
    <t>M112.1901</t>
  </si>
  <si>
    <t>10 kW</t>
  </si>
  <si>
    <t>M112.2000</t>
  </si>
  <si>
    <t>Máy cắt sắt cầm tay - công suất:</t>
  </si>
  <si>
    <t>M112.2001</t>
  </si>
  <si>
    <t>M112.2100</t>
  </si>
  <si>
    <t>Máy cắt gạch đá - công suất:</t>
  </si>
  <si>
    <t>M112.2101</t>
  </si>
  <si>
    <t>M112.2102</t>
  </si>
  <si>
    <t>M112.2200</t>
  </si>
  <si>
    <t>Máy cắt bê tông - công suất:</t>
  </si>
  <si>
    <t>M112.2201</t>
  </si>
  <si>
    <t>7,5 kW</t>
  </si>
  <si>
    <t>M112.2202</t>
  </si>
  <si>
    <t>12 cv (MCD 218)</t>
  </si>
  <si>
    <t>M112.2300</t>
  </si>
  <si>
    <t>Máy cắt ống - công suất:</t>
  </si>
  <si>
    <t>M112.2301</t>
  </si>
  <si>
    <t>5 kW</t>
  </si>
  <si>
    <t>M112.2400</t>
  </si>
  <si>
    <t>Máy cắt tôn - công suất:</t>
  </si>
  <si>
    <t>M112.2401</t>
  </si>
  <si>
    <t>M112.2402</t>
  </si>
  <si>
    <t>M112.2500</t>
  </si>
  <si>
    <t>Máy cắt đột - công suất:</t>
  </si>
  <si>
    <t>M112.2501</t>
  </si>
  <si>
    <t>M112.2600</t>
  </si>
  <si>
    <t>Máy cắt uốn cốt thép - công suất:</t>
  </si>
  <si>
    <t>M112.2601</t>
  </si>
  <si>
    <t>M112.2700</t>
  </si>
  <si>
    <t>Máy cắt cỏ cầm tay - công suất:</t>
  </si>
  <si>
    <t>M112.2701</t>
  </si>
  <si>
    <t>0,8 kW</t>
  </si>
  <si>
    <t>M112.2801</t>
  </si>
  <si>
    <t>Máy cắt thép Plasma</t>
  </si>
  <si>
    <t>M112.2900</t>
  </si>
  <si>
    <t>Búa căn khí nén (chưa tính khí nén) - tiêu hao khí nén:</t>
  </si>
  <si>
    <t>M112.2901</t>
  </si>
  <si>
    <t>M112.2902</t>
  </si>
  <si>
    <t>M112.3000</t>
  </si>
  <si>
    <t>Máy uốn ống - công suất:</t>
  </si>
  <si>
    <t>M112.3001</t>
  </si>
  <si>
    <t>2,0 kW÷2,8 kW</t>
  </si>
  <si>
    <t>M112.3100</t>
  </si>
  <si>
    <t>Máy lốc tôn - công suất:</t>
  </si>
  <si>
    <t>M112.3101</t>
  </si>
  <si>
    <t>M112.3200</t>
  </si>
  <si>
    <t>Máy cưa kim loại - công suất:</t>
  </si>
  <si>
    <t>M112.3201</t>
  </si>
  <si>
    <t>M112.3202</t>
  </si>
  <si>
    <t>2,7 kW</t>
  </si>
  <si>
    <t>M112.3300</t>
  </si>
  <si>
    <t>Máy tiện - công suất:</t>
  </si>
  <si>
    <t>M112.3301</t>
  </si>
  <si>
    <t>M112.3400</t>
  </si>
  <si>
    <t>Máy bào thép - công suất:</t>
  </si>
  <si>
    <t>M112.3401</t>
  </si>
  <si>
    <t>M112.3500</t>
  </si>
  <si>
    <t>Máy phay - công suất:</t>
  </si>
  <si>
    <t>M112.3501</t>
  </si>
  <si>
    <t>7 kW</t>
  </si>
  <si>
    <t>M112.3600</t>
  </si>
  <si>
    <t>Máy ghép mí - công suất:</t>
  </si>
  <si>
    <t>M112.3601</t>
  </si>
  <si>
    <t>M112.3700</t>
  </si>
  <si>
    <t>Máy mài - công suất:</t>
  </si>
  <si>
    <t>M112.3701</t>
  </si>
  <si>
    <t>M112.3702</t>
  </si>
  <si>
    <t>M112.3703</t>
  </si>
  <si>
    <t>M112.3800</t>
  </si>
  <si>
    <t>Máy cưa gỗ cầm tay - công suất:</t>
  </si>
  <si>
    <t>M112.3801</t>
  </si>
  <si>
    <t>1,3 kW</t>
  </si>
  <si>
    <t>M112.3900</t>
  </si>
  <si>
    <t>Máy hàn một chiều - công suất:</t>
  </si>
  <si>
    <t>M112.3901</t>
  </si>
  <si>
    <t>M112.4000</t>
  </si>
  <si>
    <t>Máy hàn xoay chiều - công suất:</t>
  </si>
  <si>
    <t>M112.4001</t>
  </si>
  <si>
    <t>M112.4002</t>
  </si>
  <si>
    <t>14 kW ÷ 15 kW</t>
  </si>
  <si>
    <t>M112.4003</t>
  </si>
  <si>
    <t>23 kW</t>
  </si>
  <si>
    <t>M112.4100</t>
  </si>
  <si>
    <t>Máy hàn hơi - công suất:</t>
  </si>
  <si>
    <t>M112.4101</t>
  </si>
  <si>
    <t>1000 l/h</t>
  </si>
  <si>
    <t>M112.4102</t>
  </si>
  <si>
    <t>2000 l/h</t>
  </si>
  <si>
    <t>M112.4201</t>
  </si>
  <si>
    <t>Máy hàn cắt dưới nước</t>
  </si>
  <si>
    <t>M112.4300</t>
  </si>
  <si>
    <t>Máy hàn nối ống nhựa:</t>
  </si>
  <si>
    <t>M112.4301</t>
  </si>
  <si>
    <t>Máy hàn nhiệt cầm tay</t>
  </si>
  <si>
    <t>M112.4302</t>
  </si>
  <si>
    <t>Máy gia nhiệt D315mm</t>
  </si>
  <si>
    <t>M112.4303</t>
  </si>
  <si>
    <t>Máy gia nhiệt D630mm</t>
  </si>
  <si>
    <t>M112.4304</t>
  </si>
  <si>
    <t>Máy gia nhiệt D1200mm</t>
  </si>
  <si>
    <t>M112.4400</t>
  </si>
  <si>
    <t>Máy quạt gió - công suất:</t>
  </si>
  <si>
    <t>M112.4401</t>
  </si>
  <si>
    <t>M112.4402</t>
  </si>
  <si>
    <t>M112.4500</t>
  </si>
  <si>
    <t>Máy khoan khoan đập cáp - công suất:</t>
  </si>
  <si>
    <t>M112.4501</t>
  </si>
  <si>
    <t>M112.4600</t>
  </si>
  <si>
    <t>Máy khoan xoay - công suất:</t>
  </si>
  <si>
    <t>M112.4601</t>
  </si>
  <si>
    <t>M112.4602</t>
  </si>
  <si>
    <t>300 cv</t>
  </si>
  <si>
    <t>M112.4700</t>
  </si>
  <si>
    <t>Bộ kích chuyên dùng</t>
  </si>
  <si>
    <t>M112.4701</t>
  </si>
  <si>
    <t>Bộ thiết bị trượt (60 kích loại 6 t)</t>
  </si>
  <si>
    <t>M112.4702</t>
  </si>
  <si>
    <t>Bộ kích lắp dựng, tháo dỡ ván khuôn 50-60 t</t>
  </si>
  <si>
    <t>M112.4800</t>
  </si>
  <si>
    <t>Một số máy và thiết bị chuyên dùng</t>
  </si>
  <si>
    <t>M112.4801</t>
  </si>
  <si>
    <t>Máy xiết bu lông</t>
  </si>
  <si>
    <t>M112.4802</t>
  </si>
  <si>
    <t>Máy xóa vạch sơn, công suất 13HP</t>
  </si>
  <si>
    <t>M112.4803</t>
  </si>
  <si>
    <t>Máy hiện sóng 2 tia (Oscilograf)</t>
  </si>
  <si>
    <t>M112.4804</t>
  </si>
  <si>
    <t>Vôn mét điện tử</t>
  </si>
  <si>
    <t>M112.4805</t>
  </si>
  <si>
    <t>Đồng hồ vạn năng</t>
  </si>
  <si>
    <t>M201.0000</t>
  </si>
  <si>
    <t>MÁY VÀ THIẾT BỊ KHẢO SÁT</t>
  </si>
  <si>
    <t>M201.0001</t>
  </si>
  <si>
    <t>Bộ khoan tay</t>
  </si>
  <si>
    <t>M201.0002</t>
  </si>
  <si>
    <t>Máy khoan XY-1A</t>
  </si>
  <si>
    <t>M201.0003</t>
  </si>
  <si>
    <t>Máy khoan XY-3</t>
  </si>
  <si>
    <t>M201.0004</t>
  </si>
  <si>
    <t>Máy khoan GK-250</t>
  </si>
  <si>
    <t>M201.0005</t>
  </si>
  <si>
    <t>Bộ nén ngang GA</t>
  </si>
  <si>
    <t>M201.0006</t>
  </si>
  <si>
    <t>Búa căn MO - 10 (chưa tính khí nén)</t>
  </si>
  <si>
    <t>M201.0007</t>
  </si>
  <si>
    <t>Búa khoan tay P30</t>
  </si>
  <si>
    <t>M201.0008</t>
  </si>
  <si>
    <t>M201.0009</t>
  </si>
  <si>
    <t>Máy khoan F-60L</t>
  </si>
  <si>
    <t>M201.0010</t>
  </si>
  <si>
    <t>Máy xuyên động RA-50</t>
  </si>
  <si>
    <t>M201.0011</t>
  </si>
  <si>
    <t>Máy xuyên tĩnh Gouda</t>
  </si>
  <si>
    <t>M201.0012</t>
  </si>
  <si>
    <t>Thiết bị đo ngẫu lực</t>
  </si>
  <si>
    <t>M201.0013</t>
  </si>
  <si>
    <t>Bộ dụng cụ thí nghiệm SPT</t>
  </si>
  <si>
    <t>M201.0014</t>
  </si>
  <si>
    <t>Biến thế thắp sáng</t>
  </si>
  <si>
    <t>M201.0015</t>
  </si>
  <si>
    <t>Máy thăm dò địa vật lý UJ-18</t>
  </si>
  <si>
    <t>M201.0016</t>
  </si>
  <si>
    <t>Máy thăm dò địa vật lý MF-2-100</t>
  </si>
  <si>
    <t>M201.0017</t>
  </si>
  <si>
    <t>M201.0018</t>
  </si>
  <si>
    <t>Máy, thiết bị thăm dò địa chấn - loại 12 mạch (Triosx-12)</t>
  </si>
  <si>
    <t>M201.0019</t>
  </si>
  <si>
    <t>Máy, thiết bị thăm dò địa chấn - loại 24 mạch (Triosx-24)</t>
  </si>
  <si>
    <t>M201.0020</t>
  </si>
  <si>
    <t>Máy thuỷ bình điện tử</t>
  </si>
  <si>
    <t>M201.0021</t>
  </si>
  <si>
    <t>Máy toàn đạc điện tử</t>
  </si>
  <si>
    <t>M201.0022</t>
  </si>
  <si>
    <t>Bộ thiết bị khống chế mặt bằng GPS (3 máy)</t>
  </si>
  <si>
    <t>M201.0023</t>
  </si>
  <si>
    <t>Ống nhòm</t>
  </si>
  <si>
    <t>M201.0024</t>
  </si>
  <si>
    <t>Kính hiển vi</t>
  </si>
  <si>
    <t>M201.0025</t>
  </si>
  <si>
    <t>Kính hiển vi điện tử quét</t>
  </si>
  <si>
    <t>M201.0026</t>
  </si>
  <si>
    <t>Máy ảnh</t>
  </si>
  <si>
    <t>M202.0000</t>
  </si>
  <si>
    <t>MÁY VÀ THIẾT BỊ THÍ NGHIỆM VẬT LIỆU, CẤU KIỆN VÀ KẾT CẤU XÂY DỰNG</t>
  </si>
  <si>
    <t>M202.0001</t>
  </si>
  <si>
    <t>Cần Belkenman</t>
  </si>
  <si>
    <t>M202.0002</t>
  </si>
  <si>
    <t>Thiết bị đếm phóng xạ</t>
  </si>
  <si>
    <t>M202.0003</t>
  </si>
  <si>
    <t>TRL Profile Beam</t>
  </si>
  <si>
    <t>M202.0004</t>
  </si>
  <si>
    <t>Máy FWD</t>
  </si>
  <si>
    <t>M202.0005</t>
  </si>
  <si>
    <t>Thiết bị đo phản ứng Romdas</t>
  </si>
  <si>
    <t>M202.0006</t>
  </si>
  <si>
    <t>Bộ thiết bị PIT (đo biến dạng nhỏ)</t>
  </si>
  <si>
    <t>M202.0007</t>
  </si>
  <si>
    <t>Bộ thiết bị đo PDA (đo biến dạng lớn)</t>
  </si>
  <si>
    <t>M202.0008</t>
  </si>
  <si>
    <t>Bộ thiết bị siêu âm</t>
  </si>
  <si>
    <t>M202.0009</t>
  </si>
  <si>
    <t>Cân điện tử</t>
  </si>
  <si>
    <t>M202.0010</t>
  </si>
  <si>
    <t>Cân phân tích</t>
  </si>
  <si>
    <t>M202.0011</t>
  </si>
  <si>
    <t>Cân bàn</t>
  </si>
  <si>
    <t>M202.0012</t>
  </si>
  <si>
    <t>Cân thủy tĩnh</t>
  </si>
  <si>
    <t>M202.0013</t>
  </si>
  <si>
    <t>Lò nung</t>
  </si>
  <si>
    <t>M202.0014</t>
  </si>
  <si>
    <t>Tủ sấy</t>
  </si>
  <si>
    <t>M202.0015</t>
  </si>
  <si>
    <t>Tủ hút khí độc</t>
  </si>
  <si>
    <t>M202.0016</t>
  </si>
  <si>
    <t>Tủ lạnh</t>
  </si>
  <si>
    <t>M202.0017</t>
  </si>
  <si>
    <t>Máy hút chân không</t>
  </si>
  <si>
    <t>M202.0018</t>
  </si>
  <si>
    <t>Máy hút ẩm OASIS-America</t>
  </si>
  <si>
    <t>M202.0019</t>
  </si>
  <si>
    <t>Bếp điện</t>
  </si>
  <si>
    <t>M202.0020</t>
  </si>
  <si>
    <t>Bếp cát</t>
  </si>
  <si>
    <t>M202.0021</t>
  </si>
  <si>
    <t>Máy chưng cất nước</t>
  </si>
  <si>
    <t>M202.0022</t>
  </si>
  <si>
    <t>Máy trộn đất</t>
  </si>
  <si>
    <t>M202.0023</t>
  </si>
  <si>
    <t>Máy trộn xi măng, dung tích 5lít</t>
  </si>
  <si>
    <t>M202.0024</t>
  </si>
  <si>
    <t>Máy trộn dung dịch lỏng (máy đo độ rung vữa)</t>
  </si>
  <si>
    <t>M202.0025</t>
  </si>
  <si>
    <t>Máy đầm tiêu chuẩn (đầm rung)</t>
  </si>
  <si>
    <t>M202.0026</t>
  </si>
  <si>
    <t>Máy cắt đất</t>
  </si>
  <si>
    <t>M202.0027</t>
  </si>
  <si>
    <t>Máy cắt mẫu lớn (30x30) cm</t>
  </si>
  <si>
    <t>M202.0028</t>
  </si>
  <si>
    <t>Máy cắt ứng biến</t>
  </si>
  <si>
    <t>M202.0029</t>
  </si>
  <si>
    <t>Máy nén 3 trục</t>
  </si>
  <si>
    <t>M202.0030</t>
  </si>
  <si>
    <t>Máy ép litvinốp</t>
  </si>
  <si>
    <t>M202.0031</t>
  </si>
  <si>
    <t>Kích tháo mẫu</t>
  </si>
  <si>
    <t>M202.0032</t>
  </si>
  <si>
    <t>Máy ép mẫu đá, bê tông</t>
  </si>
  <si>
    <t>M202.0033</t>
  </si>
  <si>
    <t>Máy cắt mẫu vật liệu (bê tông, gạch, đá)</t>
  </si>
  <si>
    <t>M202.0034</t>
  </si>
  <si>
    <t>Máy khoan mẫu đá</t>
  </si>
  <si>
    <t>M202.0035</t>
  </si>
  <si>
    <t>Máy mài thử độ mài mòn</t>
  </si>
  <si>
    <t>M202.0036</t>
  </si>
  <si>
    <t>Máy nén một trục</t>
  </si>
  <si>
    <t>M202.0037</t>
  </si>
  <si>
    <t>Máy nén Marshall</t>
  </si>
  <si>
    <t>M202.0038</t>
  </si>
  <si>
    <t>Máy CBR</t>
  </si>
  <si>
    <t>M202.0039</t>
  </si>
  <si>
    <t>Máy thí nghiệm thuỷ lực quay tay</t>
  </si>
  <si>
    <t>M202.0040</t>
  </si>
  <si>
    <t>Máy nén 4 t (quay tay)</t>
  </si>
  <si>
    <t>M202.0041</t>
  </si>
  <si>
    <t>Máy nén thuỷ lực 10 t</t>
  </si>
  <si>
    <t>M202.0042</t>
  </si>
  <si>
    <t>Máy nén thuỷ lực 50 t</t>
  </si>
  <si>
    <t>M202.0043</t>
  </si>
  <si>
    <t>Máy nén thuỷ lực 125 t</t>
  </si>
  <si>
    <t>M202.0044</t>
  </si>
  <si>
    <t>Máy nén thuỷ lực 200 t</t>
  </si>
  <si>
    <t>M202.0045</t>
  </si>
  <si>
    <t>Máy kéo nén thủy lực 100 t</t>
  </si>
  <si>
    <t>M202.0046</t>
  </si>
  <si>
    <t>Máy kéo nén uốn thuỷ lực 25 t</t>
  </si>
  <si>
    <t>M202.0047</t>
  </si>
  <si>
    <t>Máy kéo nén uốn thuỷ lực 100 t</t>
  </si>
  <si>
    <t>M202.0048</t>
  </si>
  <si>
    <t>Máy gia tải - 20 t</t>
  </si>
  <si>
    <t>M202.0049</t>
  </si>
  <si>
    <t>Máy caragrang (làm thí nghiệm chảy)</t>
  </si>
  <si>
    <t>M202.0050</t>
  </si>
  <si>
    <t>Máy xác định hệ số thấm</t>
  </si>
  <si>
    <t>M202.0051</t>
  </si>
  <si>
    <t>Máy đo PH</t>
  </si>
  <si>
    <t>M202.0052</t>
  </si>
  <si>
    <t>Máy đo âm thanh</t>
  </si>
  <si>
    <t>M202.0053</t>
  </si>
  <si>
    <t>Máy đo chiều dày màng sơn</t>
  </si>
  <si>
    <t>M202.0054</t>
  </si>
  <si>
    <t>Máy đo điện thế thí nghiệm ăn mòn cốt thép trong bê tông</t>
  </si>
  <si>
    <t>M202.0055</t>
  </si>
  <si>
    <t>Máy đo vết nứt</t>
  </si>
  <si>
    <t>M202.0056</t>
  </si>
  <si>
    <t>Máy đo tốc độ ăn mòn cốt thép trong bê tông</t>
  </si>
  <si>
    <t>M202.0057</t>
  </si>
  <si>
    <t>Máy đo độ thấm của I-on Clo</t>
  </si>
  <si>
    <t>M202.0058</t>
  </si>
  <si>
    <t>Dụng cụ đo độ cháy của than</t>
  </si>
  <si>
    <t>M202.0059</t>
  </si>
  <si>
    <t>Máy đo gia tốc</t>
  </si>
  <si>
    <t>M202.0060</t>
  </si>
  <si>
    <t>Máy ghi nhiệt ổn định</t>
  </si>
  <si>
    <t>M202.0061</t>
  </si>
  <si>
    <t>Máy đo chuyển vị</t>
  </si>
  <si>
    <t>M202.0062</t>
  </si>
  <si>
    <t>Máy xác định môđun</t>
  </si>
  <si>
    <t>M202.0063</t>
  </si>
  <si>
    <t>Máy so màu ngọn lửa</t>
  </si>
  <si>
    <t>M202.0064</t>
  </si>
  <si>
    <t>Máy so màu quang điện</t>
  </si>
  <si>
    <t>M202.0065</t>
  </si>
  <si>
    <t>Máy đo độ dãn dài Bitum</t>
  </si>
  <si>
    <t>M202.0066</t>
  </si>
  <si>
    <t>Máy chiết nhựa (Xốc lét)</t>
  </si>
  <si>
    <t>M202.0067</t>
  </si>
  <si>
    <t>Bộ thí nghiệm độ co ngót, trương nở</t>
  </si>
  <si>
    <t>M202.0068</t>
  </si>
  <si>
    <t>Bộ dụng cụ đo độ xuyên động hình côn DCP</t>
  </si>
  <si>
    <t>M202.0069</t>
  </si>
  <si>
    <t>Thiết bị thử tỷ diện</t>
  </si>
  <si>
    <t>M202.0070</t>
  </si>
  <si>
    <t>Bàn dằn</t>
  </si>
  <si>
    <t>M202.0071</t>
  </si>
  <si>
    <t>Bàn rung</t>
  </si>
  <si>
    <t>M202.0072</t>
  </si>
  <si>
    <t>Máy khuấy bằng từ</t>
  </si>
  <si>
    <t>M202.0073</t>
  </si>
  <si>
    <t>Máy khuấy cầm tay NAG-2</t>
  </si>
  <si>
    <t>M202.0074</t>
  </si>
  <si>
    <t>Máy nghiền bi sứ LE1</t>
  </si>
  <si>
    <t>M202.0075</t>
  </si>
  <si>
    <t>Máy phân tích hạt Lazer</t>
  </si>
  <si>
    <t>M202.0076</t>
  </si>
  <si>
    <t>Máy phân tích vi nhiệt</t>
  </si>
  <si>
    <t>M202.0077</t>
  </si>
  <si>
    <t>Tenxômét</t>
  </si>
  <si>
    <t>M202.0078</t>
  </si>
  <si>
    <t>Máy đo độ giãn nở bê tông</t>
  </si>
  <si>
    <t>M202.0079</t>
  </si>
  <si>
    <t>Máy đo hệ số dẫn nhiệt</t>
  </si>
  <si>
    <t>M202.0080</t>
  </si>
  <si>
    <t>Máy nhiễu xạ Rơn ghen (phân tích thành phần hoá lý của vật liệu)</t>
  </si>
  <si>
    <t>M202.0081</t>
  </si>
  <si>
    <t>Cần ép mẫu thử gạch chịu lửa</t>
  </si>
  <si>
    <t>M202.0082</t>
  </si>
  <si>
    <t>Côn thử độ sụt</t>
  </si>
  <si>
    <t>M202.0083</t>
  </si>
  <si>
    <t>Dụng cụ xác định độ chịu lực va đập xung kích gạch lát xi măng (viên bi sắt)</t>
  </si>
  <si>
    <t>M202.0084</t>
  </si>
  <si>
    <t>Dụng cụ xác định giới hạn bền liên kết</t>
  </si>
  <si>
    <t>M202.0085</t>
  </si>
  <si>
    <t>Chén bạch kim</t>
  </si>
  <si>
    <t>M202.0086</t>
  </si>
  <si>
    <t>Kẹp niken</t>
  </si>
  <si>
    <t>M202.0087</t>
  </si>
  <si>
    <t>Máy siêu âm đo chiều dầy kim loại</t>
  </si>
  <si>
    <t>M202.0088</t>
  </si>
  <si>
    <t>Máy dò vị trí cốt thép</t>
  </si>
  <si>
    <t>M202.0089</t>
  </si>
  <si>
    <t>Máy siêu âm kiểm tra chất lượng mối hàn</t>
  </si>
  <si>
    <t>M202.0090</t>
  </si>
  <si>
    <t>Máy siêu âm kiểm tra cường độ bê tông của cấu kiện bê tông, bê tông cốt thép tại hiện trường</t>
  </si>
  <si>
    <t>M202.0091</t>
  </si>
  <si>
    <t>Súng bi</t>
  </si>
  <si>
    <t>M202.0092</t>
  </si>
  <si>
    <t>Thiết bị hấp mẫu xi măng</t>
  </si>
  <si>
    <t>M202.0093</t>
  </si>
  <si>
    <t>Bình hút ẩm</t>
  </si>
  <si>
    <t>M202.0094</t>
  </si>
  <si>
    <t>Bộ dụng cụ xác định thấm nước</t>
  </si>
  <si>
    <t>M202.0095</t>
  </si>
  <si>
    <t>Bơm thủy lực ZB4-500</t>
  </si>
  <si>
    <t>M202.0096</t>
  </si>
  <si>
    <t>Đồng hồ đo áp lực</t>
  </si>
  <si>
    <t>M202.0097</t>
  </si>
  <si>
    <t>Đồng hồ đo biến dạng</t>
  </si>
  <si>
    <t>M202.0098</t>
  </si>
  <si>
    <t>Đồng hồ đo nước</t>
  </si>
  <si>
    <t>M202.0099</t>
  </si>
  <si>
    <t>Đồng hồ đo lún</t>
  </si>
  <si>
    <t>M202.0100</t>
  </si>
  <si>
    <t>Đồng hồ Shore A</t>
  </si>
  <si>
    <t>M202.0101</t>
  </si>
  <si>
    <t>Dụng cụ đo độ bền va đập</t>
  </si>
  <si>
    <t>M202.0102</t>
  </si>
  <si>
    <t>Dụng cụ đo hệ số giãn nở ẩm</t>
  </si>
  <si>
    <t>M202.0103</t>
  </si>
  <si>
    <t>Dụng cụ phá vỡ mẫu kính</t>
  </si>
  <si>
    <t>M202.0104</t>
  </si>
  <si>
    <t>Dụng cụ thử thấm mực</t>
  </si>
  <si>
    <t>M202.0105</t>
  </si>
  <si>
    <t>Dụng cụ Vica</t>
  </si>
  <si>
    <t>M202.0106</t>
  </si>
  <si>
    <t>Dụng cụ xác định độ bền va đập</t>
  </si>
  <si>
    <t>M202.0107</t>
  </si>
  <si>
    <t>Dụng cụ xác định độ bền va uốn</t>
  </si>
  <si>
    <t>M202.0108</t>
  </si>
  <si>
    <t>Khuôn Capping mẫu</t>
  </si>
  <si>
    <t>M202.0109</t>
  </si>
  <si>
    <t>Khuôn dập mẫu</t>
  </si>
  <si>
    <t>M202.0110</t>
  </si>
  <si>
    <t>Kích kéo thủy lực 60 t</t>
  </si>
  <si>
    <t>M202.0111</t>
  </si>
  <si>
    <t>Kích thủy lực 800 t</t>
  </si>
  <si>
    <t>M202.0112</t>
  </si>
  <si>
    <t>Kính phóng đại đo lường</t>
  </si>
  <si>
    <t>M202.0113</t>
  </si>
  <si>
    <t>Kính lúp</t>
  </si>
  <si>
    <t>M202.0114</t>
  </si>
  <si>
    <t>Máy bộ đàm</t>
  </si>
  <si>
    <t>M202.0115</t>
  </si>
  <si>
    <t>Máy cắt quay tay</t>
  </si>
  <si>
    <t>M202.0116</t>
  </si>
  <si>
    <t>Máy cắt, mài mẫu vật liệu</t>
  </si>
  <si>
    <t>M202.0117</t>
  </si>
  <si>
    <t>Máy đo dao động điện tử (kèm đầu đo dao động 3 chiều)</t>
  </si>
  <si>
    <t>M202.0118</t>
  </si>
  <si>
    <t>Máy đo độ bóng</t>
  </si>
  <si>
    <t>M202.0119</t>
  </si>
  <si>
    <t>Máy khoan HILTI hoặc loại tương tự</t>
  </si>
  <si>
    <t>M202.0120</t>
  </si>
  <si>
    <t>Thiết bị đo độ dẫn nước</t>
  </si>
  <si>
    <t>M202.0121</t>
  </si>
  <si>
    <t>Thiết bị đo độ dày</t>
  </si>
  <si>
    <t>M202.0122</t>
  </si>
  <si>
    <t>Máy đo độ giãn nở nhiệt dài</t>
  </si>
  <si>
    <t>M202.0123</t>
  </si>
  <si>
    <t>Máy dò khuyết tật</t>
  </si>
  <si>
    <t>M202.0124</t>
  </si>
  <si>
    <t>Máy đo kích thước</t>
  </si>
  <si>
    <t>M202.0125</t>
  </si>
  <si>
    <t>Máy đo thời gian khô màng sơn</t>
  </si>
  <si>
    <t>M202.0126</t>
  </si>
  <si>
    <t>Máy đo ứng suất bề mặt</t>
  </si>
  <si>
    <t>M202.0127</t>
  </si>
  <si>
    <t>Máy đo ứng suất điện tử</t>
  </si>
  <si>
    <t>M202.0128</t>
  </si>
  <si>
    <t>Máy Hveem</t>
  </si>
  <si>
    <t>M202.0129</t>
  </si>
  <si>
    <t>Máy kéo vải địa kỹ thuật</t>
  </si>
  <si>
    <t>M202.0130</t>
  </si>
  <si>
    <t>Máy kéo, nén WDW-100</t>
  </si>
  <si>
    <t>M202.0131</t>
  </si>
  <si>
    <t>Máy thử cơ lý thạch cao</t>
  </si>
  <si>
    <t>M202.0132</t>
  </si>
  <si>
    <t>Máy kiểm tra độ cứng</t>
  </si>
  <si>
    <t>M202.0133</t>
  </si>
  <si>
    <t>Máy làm sạch bằng siêu âm</t>
  </si>
  <si>
    <t>M202.0134</t>
  </si>
  <si>
    <t>Máy mài mòn bề mặt</t>
  </si>
  <si>
    <t>M202.0135</t>
  </si>
  <si>
    <t>Máy mài mòn sâu</t>
  </si>
  <si>
    <t>M202.0136</t>
  </si>
  <si>
    <t>Máy nén cố kết</t>
  </si>
  <si>
    <t>M202.0137</t>
  </si>
  <si>
    <t>Máy phân tích thành phần kim loại</t>
  </si>
  <si>
    <t>M202.0138</t>
  </si>
  <si>
    <t>Máy quang phổ đo hệ số phản xạ ánh sáng</t>
  </si>
  <si>
    <t>M202.0139</t>
  </si>
  <si>
    <t>Máy quang phổ đo hệ số truyền sáng</t>
  </si>
  <si>
    <t>M202.0140</t>
  </si>
  <si>
    <t>Máy siêu âm đo vết nứt</t>
  </si>
  <si>
    <t>M202.0141</t>
  </si>
  <si>
    <t>Máy soi kim tương</t>
  </si>
  <si>
    <t>M202.0142</t>
  </si>
  <si>
    <t>Máy thấm</t>
  </si>
  <si>
    <t>M202.0143</t>
  </si>
  <si>
    <t>Máy thử độ bền nén, uốn</t>
  </si>
  <si>
    <t>M202.0144</t>
  </si>
  <si>
    <t>Máy thử độ bục</t>
  </si>
  <si>
    <t>M202.0145</t>
  </si>
  <si>
    <t>Máy thử độ rơi côn</t>
  </si>
  <si>
    <t>M202.0146</t>
  </si>
  <si>
    <t>Máy uốn gạch</t>
  </si>
  <si>
    <t>M202.0147</t>
  </si>
  <si>
    <t>Nồi hấp áp suất cao (Autoclave)</t>
  </si>
  <si>
    <t>M202.0148</t>
  </si>
  <si>
    <t>Thiết bị đo chuyển vị Indicator</t>
  </si>
  <si>
    <t>M202.0149</t>
  </si>
  <si>
    <t>Thiết bị đo điểm sương</t>
  </si>
  <si>
    <t>M202.0150</t>
  </si>
  <si>
    <t>Thiết bị đo độ bền ẩm</t>
  </si>
  <si>
    <t>M202.0151</t>
  </si>
  <si>
    <t>Thiết bị đo độ cứng màng sơn</t>
  </si>
  <si>
    <t>M202.0152</t>
  </si>
  <si>
    <t>M202.0153</t>
  </si>
  <si>
    <t>Thiết bị đo hệ số ma sát</t>
  </si>
  <si>
    <t>M202.0154</t>
  </si>
  <si>
    <t>Thiết bị đo thử độ kín</t>
  </si>
  <si>
    <t>M202.0155</t>
  </si>
  <si>
    <t>Thiết bị thử tính năng sử dụng của sứ vệ sinh</t>
  </si>
  <si>
    <t>M202.0156</t>
  </si>
  <si>
    <t>Thiết bị thử va đập phản hồi</t>
  </si>
  <si>
    <t>M202.0157</t>
  </si>
  <si>
    <t>Tủ chiếu UV</t>
  </si>
  <si>
    <t>M202.0158</t>
  </si>
  <si>
    <t>Tủ khí hậu</t>
  </si>
  <si>
    <t>M202.0159</t>
  </si>
  <si>
    <t>Thước đo vết nứt</t>
  </si>
  <si>
    <t>M202.0160</t>
  </si>
  <si>
    <t>Vi kế</t>
  </si>
  <si>
    <t>M202.0161</t>
  </si>
  <si>
    <t>Máy scanner (khổ Ao)</t>
  </si>
  <si>
    <t>M202.0162</t>
  </si>
  <si>
    <t>Máy vẽ plotter</t>
  </si>
  <si>
    <t>M202.0163</t>
  </si>
  <si>
    <t>Máy vi tính</t>
  </si>
  <si>
    <t>M202.0164</t>
  </si>
  <si>
    <t>Máy tính xách tay</t>
  </si>
  <si>
    <t>M202.0165</t>
  </si>
  <si>
    <t>Bể ổn nhiệt</t>
  </si>
  <si>
    <t>M202.0166</t>
  </si>
  <si>
    <t>Bếp gas công nghiệp</t>
  </si>
  <si>
    <t>M202.0167</t>
  </si>
  <si>
    <t>Bình thử bọt khí</t>
  </si>
  <si>
    <t>M202.0168</t>
  </si>
  <si>
    <t>Bộ dụng cụ xác định hàm lượng cát</t>
  </si>
  <si>
    <t>M202.0169</t>
  </si>
  <si>
    <t>Bộ thiết bị thí nghiệm điểm hóa mềm (ELE)</t>
  </si>
  <si>
    <t>M202.0170</t>
  </si>
  <si>
    <t>Dụng cụ đo nhám</t>
  </si>
  <si>
    <t>M202.0171</t>
  </si>
  <si>
    <t>Dụng cụ thử va đập bi rơi</t>
  </si>
  <si>
    <t>M202.0172</t>
  </si>
  <si>
    <t>Dụng cụ thử va đập con lắc</t>
  </si>
  <si>
    <t>M202.0173</t>
  </si>
  <si>
    <t>Dụng cụ thử xuyên</t>
  </si>
  <si>
    <t>M202.0174</t>
  </si>
  <si>
    <t>Dụng cụ xác định sự thay đổi chiều dài của mẫu vữa</t>
  </si>
  <si>
    <t>M202.0175</t>
  </si>
  <si>
    <t>Dụng cụ xác định thời gian bắt đầu đông kết</t>
  </si>
  <si>
    <t>M202.0176</t>
  </si>
  <si>
    <t>Khoáng chuẩn</t>
  </si>
  <si>
    <t>M202.0177</t>
  </si>
  <si>
    <t>Khung giá máy &amp; Máy gia tải 50 tấn kỹ thuật số</t>
  </si>
  <si>
    <t>M202.0178</t>
  </si>
  <si>
    <t>Máy Gigarang</t>
  </si>
  <si>
    <t>M202.0179</t>
  </si>
  <si>
    <t>Máy SHWD</t>
  </si>
  <si>
    <t>M202.0180</t>
  </si>
  <si>
    <t>Máy bào gỗ</t>
  </si>
  <si>
    <t>M202.0181</t>
  </si>
  <si>
    <t>Máy cắt Makita</t>
  </si>
  <si>
    <t>M202.0182</t>
  </si>
  <si>
    <t>Máy cắt phẳng</t>
  </si>
  <si>
    <t>M202.0183</t>
  </si>
  <si>
    <t>Máy đầm xoay</t>
  </si>
  <si>
    <t>M202.0184</t>
  </si>
  <si>
    <t>Máy đo chiều dày lớp bê tông bảo vệ và đo đường kính cốt thép</t>
  </si>
  <si>
    <t>M202.0185</t>
  </si>
  <si>
    <t>Máy đo độ đàn hồi</t>
  </si>
  <si>
    <t>M202.0186</t>
  </si>
  <si>
    <t>Máy kéo, nén thủy lực 0,5 tấn</t>
  </si>
  <si>
    <t>M202.0187</t>
  </si>
  <si>
    <t>Máy kéo, nén thủy lực 20 tấn</t>
  </si>
  <si>
    <t>M202.0188</t>
  </si>
  <si>
    <t>Máy kéo, nén thủy lực 200 tấn</t>
  </si>
  <si>
    <t>M202.0189</t>
  </si>
  <si>
    <t>Máy kéo, nén thủy lực 50 tấn</t>
  </si>
  <si>
    <t>M202.0190</t>
  </si>
  <si>
    <t>Máy khoan lấy mẫu chuyên dụng</t>
  </si>
  <si>
    <t>M202.0191</t>
  </si>
  <si>
    <t>Máy khuấy và làm mát nước</t>
  </si>
  <si>
    <t>M202.0192</t>
  </si>
  <si>
    <t>Máy thử cường độ bám dính</t>
  </si>
  <si>
    <t>M202.0193</t>
  </si>
  <si>
    <t>Máy thử độ chống thấm</t>
  </si>
  <si>
    <t>M202.0194</t>
  </si>
  <si>
    <t>Máy thử kéo xác định cường độ bám dính</t>
  </si>
  <si>
    <t>M202.0195</t>
  </si>
  <si>
    <t>Máy xác định độ thấm nước của bê tông kiểu C430 (hoặc C431)</t>
  </si>
  <si>
    <t>M202.0196</t>
  </si>
  <si>
    <t>Nhớt kế</t>
  </si>
  <si>
    <t>M202.0197</t>
  </si>
  <si>
    <t>Nhớt kế Suttard</t>
  </si>
  <si>
    <t>M202.0198</t>
  </si>
  <si>
    <t>Nhớt kế Vebe</t>
  </si>
  <si>
    <t>M202.0199</t>
  </si>
  <si>
    <t>Súng bật nẩy</t>
  </si>
  <si>
    <t>M202.0200</t>
  </si>
  <si>
    <t>Thiết bị đo góc nghỉ của cát</t>
  </si>
  <si>
    <t>M202.0201</t>
  </si>
  <si>
    <t>Thiết bị đo góc nghỉ tự nhiên của đất rời</t>
  </si>
  <si>
    <t>M202.0202</t>
  </si>
  <si>
    <t>Thiết bị đo nhiệt độ bê tông</t>
  </si>
  <si>
    <t>M202.0203</t>
  </si>
  <si>
    <t>Thiết bị đo nhiệt lượng</t>
  </si>
  <si>
    <t>M202.0204</t>
  </si>
  <si>
    <t>Thiết bị gia nhiệt vòng và bi</t>
  </si>
  <si>
    <t>M202.0205</t>
  </si>
  <si>
    <t>Thiết bị thử tải trọng</t>
  </si>
  <si>
    <t>M202.0206</t>
  </si>
  <si>
    <t>Thiết bị wheel tracking</t>
  </si>
  <si>
    <t>M202.0207</t>
  </si>
  <si>
    <t>Thiết bị xác định độ bền cọ rửa</t>
  </si>
  <si>
    <t>M202.0208</t>
  </si>
  <si>
    <t>Thiết bị xác định thay đổi chiều cao cột vữa</t>
  </si>
  <si>
    <t>M202.0209</t>
  </si>
  <si>
    <t>Xe chuyên dùng</t>
  </si>
  <si>
    <t>M202.0210</t>
  </si>
  <si>
    <t>Dụng cụ vòng và bi</t>
  </si>
  <si>
    <t>M203.0000</t>
  </si>
  <si>
    <t>MÁY VÀ THIẾT BỊ THÍ NGHIỆM ĐIỆN, ĐƯỜNG DÂY VÀ TRẠM BIẾN ÁP</t>
  </si>
  <si>
    <t>M203.0001</t>
  </si>
  <si>
    <t>Bộ tạo nguồn 3 pha</t>
  </si>
  <si>
    <t>M203.0002</t>
  </si>
  <si>
    <t>Bộ nguồn AC-DC</t>
  </si>
  <si>
    <t>M203.0003</t>
  </si>
  <si>
    <t>Công tơ mẫu xách tay</t>
  </si>
  <si>
    <t>M203.0004</t>
  </si>
  <si>
    <t>Hộp bộ đo tgd Delta</t>
  </si>
  <si>
    <t>M203.0005</t>
  </si>
  <si>
    <t>Hợp bộ đo lường</t>
  </si>
  <si>
    <t>M203.0006</t>
  </si>
  <si>
    <t>Hợp bộ phân tích hàm lượng khí</t>
  </si>
  <si>
    <t>M203.0007</t>
  </si>
  <si>
    <t>Hợp bộ thí nghiệm cao áp</t>
  </si>
  <si>
    <t>M203.0008</t>
  </si>
  <si>
    <t>Hợp bộ thí nghiệm rơle</t>
  </si>
  <si>
    <t>M203.0009</t>
  </si>
  <si>
    <t>Máy điều chỉnh điện áp 1pha</t>
  </si>
  <si>
    <t>M203.0010</t>
  </si>
  <si>
    <t>Máy đo độ A xít</t>
  </si>
  <si>
    <t>M203.0011</t>
  </si>
  <si>
    <t>Máy đo độ chớp cháy kín</t>
  </si>
  <si>
    <t>M203.0012</t>
  </si>
  <si>
    <t>Máy đo độ nhớt</t>
  </si>
  <si>
    <t>M203.0013</t>
  </si>
  <si>
    <t>Máy đo điện áp xuyên thủng</t>
  </si>
  <si>
    <t>M203.0014</t>
  </si>
  <si>
    <t>Máy đo điện trở một chiều</t>
  </si>
  <si>
    <t>M203.0015</t>
  </si>
  <si>
    <t>Máy đo điện trở tiếp địa</t>
  </si>
  <si>
    <t>M203.0016</t>
  </si>
  <si>
    <t>Máy đo điện trở tiếp xúc</t>
  </si>
  <si>
    <t>M203.0017</t>
  </si>
  <si>
    <t>Cầu đo tang dầu cách điện</t>
  </si>
  <si>
    <t>M203.0018</t>
  </si>
  <si>
    <t>Máy đo tỷ trọng</t>
  </si>
  <si>
    <t>M203.0019</t>
  </si>
  <si>
    <t>Máy đo vạn năng</t>
  </si>
  <si>
    <t>M203.0020</t>
  </si>
  <si>
    <t>Máy chụp sóng</t>
  </si>
  <si>
    <t>M203.0021</t>
  </si>
  <si>
    <t>Máy kiểm tra độ ổn định oxy hoá dầu</t>
  </si>
  <si>
    <t>M203.0022</t>
  </si>
  <si>
    <t>Máy phát tần số</t>
  </si>
  <si>
    <t>M203.0023</t>
  </si>
  <si>
    <t>Máy phân tích độ ẩm khí SF6</t>
  </si>
  <si>
    <t>M203.0024</t>
  </si>
  <si>
    <t>Máy đo vi lượng ẩm</t>
  </si>
  <si>
    <t>M203.0025</t>
  </si>
  <si>
    <t>Mê gôm mét</t>
  </si>
  <si>
    <t>M203.0026</t>
  </si>
  <si>
    <t>Thiết bị kiểm tra áp lực</t>
  </si>
  <si>
    <t>M203.0027</t>
  </si>
  <si>
    <t>Thiết bị tạo dòng điện</t>
  </si>
  <si>
    <r>
      <rPr>
        <b/>
        <sz val="12"/>
        <rFont val="Times New Roman"/>
        <family val="1"/>
      </rPr>
      <t>Khấu
hao</t>
    </r>
  </si>
  <si>
    <r>
      <rPr>
        <b/>
        <sz val="12"/>
        <rFont val="Times New Roman"/>
        <family val="1"/>
      </rPr>
      <t>Máy bơm nước, động cơ xăng
- công suất:</t>
    </r>
  </si>
  <si>
    <t>24 lít diezel
+ 14 kWh</t>
  </si>
  <si>
    <t>Ghi chú</t>
  </si>
  <si>
    <t>Thợ lặn</t>
  </si>
  <si>
    <t>Thuyền phó</t>
  </si>
  <si>
    <t>Thuyền trưởng</t>
  </si>
  <si>
    <t>2/4</t>
  </si>
  <si>
    <t>Vùng II</t>
  </si>
  <si>
    <t>Vùng III</t>
  </si>
  <si>
    <t>Vùng IV</t>
  </si>
  <si>
    <t>Điện</t>
  </si>
  <si>
    <t>Xăng</t>
  </si>
  <si>
    <t>Diezel</t>
  </si>
  <si>
    <t>Khấu hao</t>
  </si>
  <si>
    <t>CP khác</t>
  </si>
  <si>
    <t>BẢNG TÍNH LƯƠNG NHÂN CÔNG</t>
  </si>
  <si>
    <t>(Căn cứ theo Thông tư 13/2021/TT-BXD ngày 31/8/2021 của Bộ Xây dựng)</t>
  </si>
  <si>
    <t>Mã</t>
  </si>
  <si>
    <t>Tên nhân công</t>
  </si>
  <si>
    <t>Đơn vị</t>
  </si>
  <si>
    <t>công</t>
  </si>
  <si>
    <t>N4307</t>
  </si>
  <si>
    <t>Nhân công bậc 3,0/7 - Nhóm 4</t>
  </si>
  <si>
    <t>N4407</t>
  </si>
  <si>
    <t>Nhân công bậc 4,0/7 - Nhóm 4</t>
  </si>
  <si>
    <t>N4507</t>
  </si>
  <si>
    <t>Nhân công bậc 5,0/7 - Nhóm 4</t>
  </si>
  <si>
    <t>N4607</t>
  </si>
  <si>
    <t>Nhân công bậc 6,0/7 - Nhóm 4</t>
  </si>
  <si>
    <t>N4707</t>
  </si>
  <si>
    <t>Nhân công bậc 7,0/7 - Nhóm 4</t>
  </si>
  <si>
    <t>NLX414</t>
  </si>
  <si>
    <t>NLX424</t>
  </si>
  <si>
    <t>NLX434</t>
  </si>
  <si>
    <t>NLX444</t>
  </si>
  <si>
    <t>NTT112</t>
  </si>
  <si>
    <t>Thuyền trưởng 1,0/2</t>
  </si>
  <si>
    <t>NTT122</t>
  </si>
  <si>
    <t>Thuyền trưởng 2,0/2</t>
  </si>
  <si>
    <t>NTP112</t>
  </si>
  <si>
    <t>Thuyền phó 1,0/2</t>
  </si>
  <si>
    <t>NTP122</t>
  </si>
  <si>
    <t>Thuyền phó 2,0/2</t>
  </si>
  <si>
    <t>NTT114</t>
  </si>
  <si>
    <t>NTT124</t>
  </si>
  <si>
    <t>NTT134</t>
  </si>
  <si>
    <t>NTT144</t>
  </si>
  <si>
    <t>NMT102S</t>
  </si>
  <si>
    <t>Máy trưởng 1,0/2</t>
  </si>
  <si>
    <t>NMT122S</t>
  </si>
  <si>
    <t>Máy trưởng 2,0/2</t>
  </si>
  <si>
    <t>NMI102S</t>
  </si>
  <si>
    <t>Máy I 1,0/2</t>
  </si>
  <si>
    <t>NMI122S</t>
  </si>
  <si>
    <t>Máy I 2,0/2</t>
  </si>
  <si>
    <t>NMII102S</t>
  </si>
  <si>
    <t>Máy II 1,0/2</t>
  </si>
  <si>
    <t>NMII122S</t>
  </si>
  <si>
    <t>Máy II 2,0/2</t>
  </si>
  <si>
    <t>NDT102S</t>
  </si>
  <si>
    <t>Điện trưởng 1,0/2</t>
  </si>
  <si>
    <t>NDT122S</t>
  </si>
  <si>
    <t>Điện trưởng 2,0/2</t>
  </si>
  <si>
    <t>NKTVI102S</t>
  </si>
  <si>
    <t>Kỹ thuật viên cuốc I 1,0/2</t>
  </si>
  <si>
    <t>NKTVI122S</t>
  </si>
  <si>
    <t>Kỹ thuật viên cuốc I 2,0/2</t>
  </si>
  <si>
    <t>NKTVII102S</t>
  </si>
  <si>
    <t>Kỹ thuật viên cuốc II 1,0/2</t>
  </si>
  <si>
    <t>NKTVII122S</t>
  </si>
  <si>
    <t>Kỹ thuật viên cuốc II 2,0/2</t>
  </si>
  <si>
    <t>NMT102B</t>
  </si>
  <si>
    <t>NMT122B</t>
  </si>
  <si>
    <t>NMI102B</t>
  </si>
  <si>
    <t>NMI122B</t>
  </si>
  <si>
    <t>NMII102B</t>
  </si>
  <si>
    <t>NMII122B</t>
  </si>
  <si>
    <t>NDT102B</t>
  </si>
  <si>
    <t>NDT122B</t>
  </si>
  <si>
    <t>NKTVI102B</t>
  </si>
  <si>
    <t>NKTVI122B</t>
  </si>
  <si>
    <t>NKTVII102B</t>
  </si>
  <si>
    <t>NKTVII122B</t>
  </si>
  <si>
    <t>NTL104</t>
  </si>
  <si>
    <t>Thợ lặn 1,0/4</t>
  </si>
  <si>
    <t>NTL204</t>
  </si>
  <si>
    <t>Thợ lặn 2,0/4</t>
  </si>
  <si>
    <t>NTL304</t>
  </si>
  <si>
    <t>Thợ lặn 3,0/4</t>
  </si>
  <si>
    <t>NTL404</t>
  </si>
  <si>
    <t>Thợ lặn 4,0/4</t>
  </si>
  <si>
    <t>V2</t>
  </si>
  <si>
    <t>V3</t>
  </si>
  <si>
    <t>V4</t>
  </si>
  <si>
    <t>Thuỷ thủ, thợ máy, thợ điện 1,0/4</t>
  </si>
  <si>
    <t>Thuỷ thủ, thợ máy, thợ điện 2,0/4</t>
  </si>
  <si>
    <t>Thuỷ thủ, thợ máy, thợ điện 3,0/4</t>
  </si>
  <si>
    <t>Thuỷ thủ, thợ máy, thợ điện 4,0/4</t>
  </si>
  <si>
    <t>Lái xe bậc 2,0/4 - Nhóm 4</t>
  </si>
  <si>
    <t>Lái xe bậc 3,0/4 - Nhóm 4</t>
  </si>
  <si>
    <t>Lái xe bậc 4,0/4 - Nhóm 4</t>
  </si>
  <si>
    <t>Lái xe bậc 1,0/4 - Nhóm 4</t>
  </si>
  <si>
    <t>Hệ số HiCB</t>
  </si>
  <si>
    <t>N1357</t>
  </si>
  <si>
    <t>N2357</t>
  </si>
  <si>
    <t>N3357</t>
  </si>
  <si>
    <t>N4357</t>
  </si>
  <si>
    <t>Kỹ sư</t>
  </si>
  <si>
    <t>NK408</t>
  </si>
  <si>
    <t>Nghệ nhân</t>
  </si>
  <si>
    <t>NN152</t>
  </si>
  <si>
    <t>NTT152</t>
  </si>
  <si>
    <t>Thuyền trưởng 1,5/2</t>
  </si>
  <si>
    <t>NTP152</t>
  </si>
  <si>
    <t>Thuyền phó 1,5/2</t>
  </si>
  <si>
    <t>Nhân công bậc 3,5/7 - Nhóm 4 (bình quân của nhóm 7, 8, 9 và 10)</t>
  </si>
  <si>
    <t>Máy I 1,5/2</t>
  </si>
  <si>
    <t>Máy II 1,5/2</t>
  </si>
  <si>
    <t>Điện trưởng 1,5/2</t>
  </si>
  <si>
    <t>Kỹ thuật viên cuốc I 1,5/2</t>
  </si>
  <si>
    <t>Kỹ thuật viên cuốc II 1,5/2</t>
  </si>
  <si>
    <t>NMT152S</t>
  </si>
  <si>
    <t>NMI152S</t>
  </si>
  <si>
    <t>NMII152S</t>
  </si>
  <si>
    <t>NDT152S</t>
  </si>
  <si>
    <t>NKTVI152S</t>
  </si>
  <si>
    <t>NKTVII152S</t>
  </si>
  <si>
    <t>NMT152B</t>
  </si>
  <si>
    <t>NMI152B</t>
  </si>
  <si>
    <t>NMII152B</t>
  </si>
  <si>
    <t>NDT152B</t>
  </si>
  <si>
    <t>NKTVI152B</t>
  </si>
  <si>
    <t>NKTVII152B</t>
  </si>
  <si>
    <t>STT</t>
  </si>
  <si>
    <t>Nhóm</t>
  </si>
  <si>
    <t>Cấp bậc</t>
  </si>
  <si>
    <t>Đơn giá nhân công xây dựng bình quân theo khu vực</t>
  </si>
  <si>
    <t>Vùng 2</t>
  </si>
  <si>
    <t>Vùng 3</t>
  </si>
  <si>
    <t>Vùng 4</t>
  </si>
  <si>
    <t>I</t>
  </si>
  <si>
    <t>Nhóm nhân công xây dựng</t>
  </si>
  <si>
    <t>Nhóm I</t>
  </si>
  <si>
    <t>3,5/7</t>
  </si>
  <si>
    <t>1.2</t>
  </si>
  <si>
    <t>Nhóm II</t>
  </si>
  <si>
    <t>1.3</t>
  </si>
  <si>
    <t>Nhóm III</t>
  </si>
  <si>
    <t>1.4</t>
  </si>
  <si>
    <t>Nhóm IV</t>
  </si>
  <si>
    <t>- Nhóm vận hành máy, thiết bị thi công xây dựng.</t>
  </si>
  <si>
    <t>- Nhóm lái xe các loại</t>
  </si>
  <si>
    <t>II</t>
  </si>
  <si>
    <t>Nhóm nhân công khác</t>
  </si>
  <si>
    <t>2.1</t>
  </si>
  <si>
    <t>Vận hành tàu thuyền</t>
  </si>
  <si>
    <t>- Thuyền trưởng</t>
  </si>
  <si>
    <t>1,5/2</t>
  </si>
  <si>
    <t>- Thuyền phó</t>
  </si>
  <si>
    <t>- Thủy thủ, thợ máy, thợ điện</t>
  </si>
  <si>
    <t>- Máy trưởng, máy I, máy II, điện trưởng, kỹ thuật viên cuốc I, kỹ thuật viên cuốc II tàu sông</t>
  </si>
  <si>
    <t>Nhóm mới lấy bằng giá của Thủy thủ, thợ máy, thợ điện</t>
  </si>
  <si>
    <t>- Máy trưởng, máy I, máy II, điện trưởng, kỹ thuật viên cuốc I, kỹ thuật viên cuốc II tàu biển</t>
  </si>
  <si>
    <t>2.2</t>
  </si>
  <si>
    <t>2.3</t>
  </si>
  <si>
    <t>4/8</t>
  </si>
  <si>
    <t>2.4</t>
  </si>
  <si>
    <t>Không xóa, thay đổi mã ở cột này</t>
  </si>
  <si>
    <t>bình quân</t>
  </si>
  <si>
    <t>Máy hàn TIG</t>
  </si>
  <si>
    <t>Giá ca máy (đồng/ca)</t>
  </si>
  <si>
    <t>Máy trưởng 1,5/2 (biển)</t>
  </si>
  <si>
    <t>Máy trưởng 1,5/2 (sông)</t>
  </si>
  <si>
    <t>BẢNG GIÁ</t>
  </si>
  <si>
    <t>CA MÁY VÀ THIẾT BỊ THI CÔNG</t>
  </si>
  <si>
    <t>THUYẾT MINH VÀ HƯỚNG DẪN SỬ DỤNG</t>
  </si>
  <si>
    <t>I. CĂN CỨ XÁC ĐỊNH VÀ CÁC THÀNH PHẦN CHI PHÍ</t>
  </si>
  <si>
    <r>
      <t xml:space="preserve">   Giá ca máy và thiết bị thi công xây dựng </t>
    </r>
    <r>
      <rPr>
        <i/>
        <sz val="13"/>
        <rFont val="Times New Roman"/>
        <family val="1"/>
      </rPr>
      <t>(sau đây gọi là giá ca máy)</t>
    </r>
    <r>
      <rPr>
        <sz val="13"/>
        <rFont val="Times New Roman"/>
        <family val="1"/>
      </rPr>
      <t xml:space="preserve"> là mức chi phí bình quân cho một ca làm việc theo quy định của máy và thiết bị thi công xây dựng.</t>
    </r>
  </si>
  <si>
    <t xml:space="preserve">   Giá ca máy gồm toàn bộ hoặc một số khoản mục chi phí như chi phí khấu hao, chi phí sửa chữa, chi phí nhiên liệu, năng lượng, chi phí nhân công điều khiển và chi phí khác của máy và được xác định theo công thức sau:</t>
  </si>
  <si>
    <t xml:space="preserve">   Trong đó:</t>
  </si>
  <si>
    <r>
      <t xml:space="preserve">     + C</t>
    </r>
    <r>
      <rPr>
        <vertAlign val="subscript"/>
        <sz val="13"/>
        <rFont val="Times New Roman"/>
        <family val="1"/>
      </rPr>
      <t>CM</t>
    </r>
    <r>
      <rPr>
        <sz val="13"/>
        <rFont val="Times New Roman"/>
        <family val="1"/>
      </rPr>
      <t xml:space="preserve">: </t>
    </r>
  </si>
  <si>
    <r>
      <t xml:space="preserve">     + C</t>
    </r>
    <r>
      <rPr>
        <vertAlign val="subscript"/>
        <sz val="13"/>
        <rFont val="Times New Roman"/>
        <family val="1"/>
      </rPr>
      <t>KH</t>
    </r>
    <r>
      <rPr>
        <sz val="13"/>
        <rFont val="Times New Roman"/>
        <family val="1"/>
      </rPr>
      <t>:</t>
    </r>
  </si>
  <si>
    <t>Chi phí khấu hao (đồng/ca)</t>
  </si>
  <si>
    <r>
      <t xml:space="preserve">     + C</t>
    </r>
    <r>
      <rPr>
        <vertAlign val="subscript"/>
        <sz val="13"/>
        <rFont val="Times New Roman"/>
        <family val="1"/>
      </rPr>
      <t>SC</t>
    </r>
    <r>
      <rPr>
        <sz val="13"/>
        <rFont val="Times New Roman"/>
        <family val="1"/>
      </rPr>
      <t>:</t>
    </r>
  </si>
  <si>
    <t>Chi phí sửa chữa (đồng/ca)</t>
  </si>
  <si>
    <r>
      <t xml:space="preserve">     + C</t>
    </r>
    <r>
      <rPr>
        <vertAlign val="subscript"/>
        <sz val="13"/>
        <rFont val="Times New Roman"/>
        <family val="1"/>
      </rPr>
      <t>NL</t>
    </r>
    <r>
      <rPr>
        <sz val="13"/>
        <rFont val="Times New Roman"/>
        <family val="1"/>
      </rPr>
      <t>:</t>
    </r>
  </si>
  <si>
    <t>Chi phí nhiên liệu, năng lượng (đồng/ca)</t>
  </si>
  <si>
    <r>
      <t xml:space="preserve">     + C</t>
    </r>
    <r>
      <rPr>
        <vertAlign val="subscript"/>
        <sz val="13"/>
        <rFont val="Times New Roman"/>
        <family val="1"/>
      </rPr>
      <t>NC</t>
    </r>
    <r>
      <rPr>
        <sz val="13"/>
        <rFont val="Times New Roman"/>
        <family val="1"/>
      </rPr>
      <t>:</t>
    </r>
  </si>
  <si>
    <t>Chi phí nhân công điều khiển (đồng/ca)</t>
  </si>
  <si>
    <r>
      <t xml:space="preserve">     + C</t>
    </r>
    <r>
      <rPr>
        <vertAlign val="subscript"/>
        <sz val="13"/>
        <rFont val="Times New Roman"/>
        <family val="1"/>
      </rPr>
      <t>CPK</t>
    </r>
    <r>
      <rPr>
        <sz val="13"/>
        <rFont val="Times New Roman"/>
        <family val="1"/>
      </rPr>
      <t>:</t>
    </r>
  </si>
  <si>
    <t>Chi phí khác (đồng/ca)</t>
  </si>
  <si>
    <t xml:space="preserve">   Trong đó giá nhiên liệu, năng lượng (chưa bao gồm thuế VAT) là :</t>
  </si>
  <si>
    <t xml:space="preserve">   + Chi phí thợ điều khiển máy Vùng II: Bao gồm địa bàn các quận thuộc thành phố Cần Thơ;</t>
  </si>
  <si>
    <t xml:space="preserve">   + Chi phí thợ điều khiển máy Vùng III: Bao gồm địa bàn các huyện còn lại;</t>
  </si>
  <si>
    <t xml:space="preserve">   + Hệ số bậc lương theo Bảng 4.3, Phụ lục số IV, Thông tư 13/2021/TT-BXD ngày 31/8/2021 của Bộ Xây dựng.</t>
  </si>
  <si>
    <t xml:space="preserve">   - Chi phí khác: Chi phí khác của máy tính trong giá ca máy là các khoản chi phí đảm bảo cho máy hoạt động bình thường, có hiệu quả tại công trình. Định mức chi phí khác tính theo tỷ lệ % quy định tại Phụ lục V của Thông tư số 13/2021/TT-BXD ngày 31/8/2021 của Bộ Xây dựng.</t>
  </si>
  <si>
    <t>II. KẾT CẤU BẢNG GIÁ CA MÁY VÀ THIẾT BỊ THI CÔNG XÂY DỰNG</t>
  </si>
  <si>
    <t>III. HƯỚNG DẪN SỬ DỤNG</t>
  </si>
  <si>
    <t xml:space="preserve">   1. Bảng giá ca máy và thiết bị thi công xây dựng công trình tỉnh ... áp dụng đối với các loại máy và thiết bị đang được sử dụng phổ biến để thi công các công trình trên địa bàn tỉnh ... trong điều kiện làm việc bình thường.</t>
  </si>
  <si>
    <t xml:space="preserve">   2. Đối với những máy, thiết bị thi công chưa có quy định trong bảng giá này hoặc những máy, thiết bị thi công nhập khẩu thì Chủ Đầu tư căn cứ vào phương pháp xây dựng giá ca máy và thiết bị thi công quy định tại Phụ lục V của Thông tư số 13/2021/TT-BXD ngày 31/8/2021 của Bộ Xây dựng làm cơ sở để lập và gửi về Sở Xây dựng để tổng hợp công bố.</t>
  </si>
  <si>
    <t>SỞ XÂY DỰNG TỈNH ….</t>
  </si>
  <si>
    <r>
      <t>C</t>
    </r>
    <r>
      <rPr>
        <b/>
        <vertAlign val="subscript"/>
        <sz val="13"/>
        <rFont val="Times New Roman"/>
        <family val="1"/>
      </rPr>
      <t>CM</t>
    </r>
    <r>
      <rPr>
        <b/>
        <sz val="13"/>
        <rFont val="Times New Roman"/>
        <family val="1"/>
      </rPr>
      <t xml:space="preserve"> = C</t>
    </r>
    <r>
      <rPr>
        <b/>
        <vertAlign val="subscript"/>
        <sz val="13"/>
        <rFont val="Times New Roman"/>
        <family val="1"/>
      </rPr>
      <t>KH</t>
    </r>
    <r>
      <rPr>
        <b/>
        <sz val="13"/>
        <rFont val="Times New Roman"/>
        <family val="1"/>
      </rPr>
      <t xml:space="preserve"> + C</t>
    </r>
    <r>
      <rPr>
        <b/>
        <vertAlign val="subscript"/>
        <sz val="13"/>
        <rFont val="Times New Roman"/>
        <family val="1"/>
      </rPr>
      <t>SC</t>
    </r>
    <r>
      <rPr>
        <b/>
        <sz val="13"/>
        <rFont val="Times New Roman"/>
        <family val="1"/>
      </rPr>
      <t xml:space="preserve"> + C</t>
    </r>
    <r>
      <rPr>
        <b/>
        <vertAlign val="subscript"/>
        <sz val="13"/>
        <rFont val="Times New Roman"/>
        <family val="1"/>
      </rPr>
      <t>NL</t>
    </r>
    <r>
      <rPr>
        <b/>
        <sz val="13"/>
        <rFont val="Times New Roman"/>
        <family val="1"/>
      </rPr>
      <t xml:space="preserve"> + C</t>
    </r>
    <r>
      <rPr>
        <b/>
        <vertAlign val="subscript"/>
        <sz val="13"/>
        <rFont val="Times New Roman"/>
        <family val="1"/>
      </rPr>
      <t>NC</t>
    </r>
    <r>
      <rPr>
        <b/>
        <sz val="13"/>
        <rFont val="Times New Roman"/>
        <family val="1"/>
      </rPr>
      <t xml:space="preserve"> + C</t>
    </r>
    <r>
      <rPr>
        <b/>
        <vertAlign val="subscript"/>
        <sz val="13"/>
        <rFont val="Times New Roman"/>
        <family val="1"/>
      </rPr>
      <t xml:space="preserve">CPK          </t>
    </r>
    <r>
      <rPr>
        <b/>
        <sz val="13"/>
        <rFont val="Times New Roman"/>
        <family val="1"/>
      </rPr>
      <t xml:space="preserve"> </t>
    </r>
  </si>
  <si>
    <t>M112.0103a</t>
  </si>
  <si>
    <t>Máy bơm nước, động cơ điện - công suất: 1,5 kW</t>
  </si>
  <si>
    <t>Máy bơm nước, động cơ điện - công suất: 4,5 kW</t>
  </si>
  <si>
    <t>Xe ép rác - trọng tải: 4 t</t>
  </si>
  <si>
    <t>Xe ép rác - trọng tải: 7 t</t>
  </si>
  <si>
    <t>Xe ép rác - trọng tải: 10 t</t>
  </si>
  <si>
    <t>M112.5201</t>
  </si>
  <si>
    <t>Xuồng vớt rác - công suất: 4 cv</t>
  </si>
  <si>
    <t xml:space="preserve"> lít xăng</t>
  </si>
  <si>
    <t>M112.5202</t>
  </si>
  <si>
    <t>Xuồng vớt rác - công suất: 24 cv</t>
  </si>
  <si>
    <t>M112.5301</t>
  </si>
  <si>
    <t>Lò đốt rác y tế bằng gas (chưa tính gas) - công suất: 7 tấn/ngày</t>
  </si>
  <si>
    <t>M112.5101</t>
  </si>
  <si>
    <t>Xe hút chân không - trọng tải: 4 t</t>
  </si>
  <si>
    <t>M112.5102</t>
  </si>
  <si>
    <t>Xe hút chân không - trọng tải: 8 t</t>
  </si>
  <si>
    <t>M112.4901</t>
  </si>
  <si>
    <t>Xe ép rác kín (xe hooklip)</t>
  </si>
  <si>
    <t>M112.0106a</t>
  </si>
  <si>
    <t>M112.4803a</t>
  </si>
  <si>
    <t>M112.4804a</t>
  </si>
  <si>
    <t>M112.4805a</t>
  </si>
  <si>
    <t>(Công bố kèm theo Quyết định số ……/QĐ-SXD</t>
  </si>
  <si>
    <t xml:space="preserve">  + Xăng RON 92-II: …. đ/lít </t>
  </si>
  <si>
    <t xml:space="preserve">   + Dầu diezel (0,05S): …. đ/lít </t>
  </si>
  <si>
    <t>Năm 2022</t>
  </si>
  <si>
    <t>TỈNH …</t>
  </si>
  <si>
    <r>
      <t>XÂY DỰNG CÔNG TRÌNH</t>
    </r>
    <r>
      <rPr>
        <b/>
        <sz val="26"/>
        <color rgb="FFFF0000"/>
        <rFont val="Times New Roman"/>
        <family val="1"/>
      </rPr>
      <t xml:space="preserve"> NĂM 2022</t>
    </r>
  </si>
  <si>
    <t>ngày …../……/2022 của Sở Xây dựng tỉnh …..)</t>
  </si>
  <si>
    <t>M04340</t>
  </si>
  <si>
    <t>Máy bơm chìm 30KVA</t>
  </si>
  <si>
    <t>M06281</t>
  </si>
  <si>
    <t>Máy đầm 290CV</t>
  </si>
  <si>
    <t>M13081</t>
  </si>
  <si>
    <t>Máy phát điện 30KVA</t>
  </si>
  <si>
    <t>M15021</t>
  </si>
  <si>
    <t>Máy xúc 16T/giờ</t>
  </si>
  <si>
    <t>M15811</t>
  </si>
  <si>
    <t>Ô tô quét hút 5m3 - 7m3</t>
  </si>
  <si>
    <t>M15971</t>
  </si>
  <si>
    <t>Ô tô tự đổ 1,2T</t>
  </si>
  <si>
    <t>M18951</t>
  </si>
  <si>
    <t>Xe phun nước phản lực</t>
  </si>
  <si>
    <t>M112.4801a</t>
  </si>
  <si>
    <t>Xe ép rác - trọng tải: 1,5 t</t>
  </si>
  <si>
    <t>MỘT SỐ CA MÁY VÀ THIẾT BỊ BỔ SUNG</t>
  </si>
  <si>
    <t>Hệ số chi phí nhiên liệu phụ cho một ca máy làm việc, được xác định theo từng loại máy và điều kiện cụ thể của công trình. Hệ số chi phí nhiên liệu phụ có giá trị bình quân như sau:</t>
  </si>
  <si>
    <t>- Máy và thiết bị chạy động cơ xăng: 1,02; 
- Máy và thiết bị chạy động cơ diesel: 1,03; 
- Máy và thiết bị chạy động cơ điện: 1,05.</t>
  </si>
  <si>
    <t>Nguyên giá
tham khảo (1000 VND)</t>
  </si>
  <si>
    <r>
      <t>0,40 m</t>
    </r>
    <r>
      <rPr>
        <vertAlign val="superscript"/>
        <sz val="12"/>
        <rFont val="Times New Roman"/>
        <family val="1"/>
      </rPr>
      <t>3</t>
    </r>
  </si>
  <si>
    <r>
      <t>0,50 m</t>
    </r>
    <r>
      <rPr>
        <vertAlign val="superscript"/>
        <sz val="12"/>
        <rFont val="Times New Roman"/>
        <family val="1"/>
      </rPr>
      <t>3</t>
    </r>
  </si>
  <si>
    <r>
      <t>0,65 m</t>
    </r>
    <r>
      <rPr>
        <vertAlign val="superscript"/>
        <sz val="12"/>
        <rFont val="Times New Roman"/>
        <family val="1"/>
      </rPr>
      <t>3</t>
    </r>
  </si>
  <si>
    <r>
      <t>0,80 m</t>
    </r>
    <r>
      <rPr>
        <vertAlign val="superscript"/>
        <sz val="12"/>
        <rFont val="Times New Roman"/>
        <family val="1"/>
      </rPr>
      <t>3</t>
    </r>
  </si>
  <si>
    <r>
      <t>1,25 m</t>
    </r>
    <r>
      <rPr>
        <vertAlign val="superscript"/>
        <sz val="12"/>
        <rFont val="Times New Roman"/>
        <family val="1"/>
      </rPr>
      <t>3</t>
    </r>
  </si>
  <si>
    <r>
      <t>1,60 m</t>
    </r>
    <r>
      <rPr>
        <vertAlign val="superscript"/>
        <sz val="12"/>
        <rFont val="Times New Roman"/>
        <family val="1"/>
      </rPr>
      <t>3</t>
    </r>
  </si>
  <si>
    <r>
      <t>2,30 m</t>
    </r>
    <r>
      <rPr>
        <vertAlign val="superscript"/>
        <sz val="12"/>
        <rFont val="Times New Roman"/>
        <family val="1"/>
      </rPr>
      <t>3</t>
    </r>
  </si>
  <si>
    <r>
      <t>3,60 m</t>
    </r>
    <r>
      <rPr>
        <vertAlign val="superscript"/>
        <sz val="12"/>
        <rFont val="Times New Roman"/>
        <family val="1"/>
      </rPr>
      <t>3</t>
    </r>
  </si>
  <si>
    <r>
      <t>Máy đào 1,25 m</t>
    </r>
    <r>
      <rPr>
        <vertAlign val="superscript"/>
        <sz val="12"/>
        <rFont val="Times New Roman"/>
        <family val="1"/>
      </rPr>
      <t xml:space="preserve">3  </t>
    </r>
    <r>
      <rPr>
        <sz val="12"/>
        <rFont val="Times New Roman"/>
        <family val="1"/>
      </rPr>
      <t>gắn đầu búa thủy lực/hàm kẹp</t>
    </r>
  </si>
  <si>
    <r>
      <t>Máy đào 1,60 m</t>
    </r>
    <r>
      <rPr>
        <vertAlign val="superscript"/>
        <sz val="12"/>
        <rFont val="Times New Roman"/>
        <family val="1"/>
      </rPr>
      <t xml:space="preserve">3  </t>
    </r>
    <r>
      <rPr>
        <sz val="12"/>
        <rFont val="Times New Roman"/>
        <family val="1"/>
      </rPr>
      <t>gắn đầu búa thủy lực</t>
    </r>
  </si>
  <si>
    <r>
      <t>1,20 m</t>
    </r>
    <r>
      <rPr>
        <vertAlign val="superscript"/>
        <sz val="12"/>
        <rFont val="Times New Roman"/>
        <family val="1"/>
      </rPr>
      <t>3</t>
    </r>
  </si>
  <si>
    <r>
      <t>0,9 m</t>
    </r>
    <r>
      <rPr>
        <vertAlign val="superscript"/>
        <sz val="12"/>
        <rFont val="Times New Roman"/>
        <family val="1"/>
      </rPr>
      <t>3</t>
    </r>
  </si>
  <si>
    <r>
      <t>1,6m</t>
    </r>
    <r>
      <rPr>
        <vertAlign val="superscript"/>
        <sz val="12"/>
        <rFont val="Times New Roman"/>
        <family val="1"/>
      </rPr>
      <t xml:space="preserve">3  </t>
    </r>
    <r>
      <rPr>
        <sz val="12"/>
        <rFont val="Times New Roman"/>
        <family val="1"/>
      </rPr>
      <t>÷ 1,65 m</t>
    </r>
    <r>
      <rPr>
        <vertAlign val="superscript"/>
        <sz val="12"/>
        <rFont val="Times New Roman"/>
        <family val="1"/>
      </rPr>
      <t>3</t>
    </r>
  </si>
  <si>
    <r>
      <t>3,20 m</t>
    </r>
    <r>
      <rPr>
        <vertAlign val="superscript"/>
        <sz val="12"/>
        <rFont val="Times New Roman"/>
        <family val="1"/>
      </rPr>
      <t>3</t>
    </r>
  </si>
  <si>
    <r>
      <t>9 m</t>
    </r>
    <r>
      <rPr>
        <vertAlign val="superscript"/>
        <sz val="12"/>
        <rFont val="Times New Roman"/>
        <family val="1"/>
      </rPr>
      <t>3</t>
    </r>
  </si>
  <si>
    <r>
      <t>16 m</t>
    </r>
    <r>
      <rPr>
        <vertAlign val="superscript"/>
        <sz val="12"/>
        <rFont val="Times New Roman"/>
        <family val="1"/>
      </rPr>
      <t>3</t>
    </r>
  </si>
  <si>
    <r>
      <t>25 m</t>
    </r>
    <r>
      <rPr>
        <vertAlign val="superscript"/>
        <sz val="12"/>
        <rFont val="Times New Roman"/>
        <family val="1"/>
      </rPr>
      <t>3</t>
    </r>
  </si>
  <si>
    <t>30 lít diezel
+ 14 kWh</t>
  </si>
  <si>
    <t>36 lít diezel
+ 25 kWh</t>
  </si>
  <si>
    <t>48 lít diezel
+ 25 kWh</t>
  </si>
  <si>
    <t>63 lít diezel
+ 34 kWh</t>
  </si>
  <si>
    <t>78 lít diezel
+ 34 kWh</t>
  </si>
  <si>
    <t>40 lít diezel
+ 159 kWh</t>
  </si>
  <si>
    <t>51 lít diezel
+ 240 kWh</t>
  </si>
  <si>
    <r>
      <t>100 m</t>
    </r>
    <r>
      <rPr>
        <vertAlign val="superscript"/>
        <sz val="12"/>
        <rFont val="Times New Roman"/>
        <family val="1"/>
      </rPr>
      <t>3</t>
    </r>
    <r>
      <rPr>
        <sz val="12"/>
        <rFont val="Times New Roman"/>
        <family val="1"/>
      </rPr>
      <t>/h</t>
    </r>
  </si>
  <si>
    <r>
      <t>15 m</t>
    </r>
    <r>
      <rPr>
        <vertAlign val="superscript"/>
        <sz val="12"/>
        <rFont val="Times New Roman"/>
        <family val="1"/>
      </rPr>
      <t>3</t>
    </r>
    <r>
      <rPr>
        <sz val="12"/>
        <rFont val="Times New Roman"/>
        <family val="1"/>
      </rPr>
      <t>/h</t>
    </r>
  </si>
  <si>
    <r>
      <t>200 m</t>
    </r>
    <r>
      <rPr>
        <vertAlign val="superscript"/>
        <sz val="12"/>
        <rFont val="Times New Roman"/>
        <family val="1"/>
      </rPr>
      <t>3</t>
    </r>
    <r>
      <rPr>
        <sz val="12"/>
        <rFont val="Times New Roman"/>
        <family val="1"/>
      </rPr>
      <t>/h</t>
    </r>
  </si>
  <si>
    <r>
      <t>16 m</t>
    </r>
    <r>
      <rPr>
        <vertAlign val="superscript"/>
        <sz val="12"/>
        <rFont val="Times New Roman"/>
        <family val="1"/>
      </rPr>
      <t>3</t>
    </r>
    <r>
      <rPr>
        <sz val="12"/>
        <rFont val="Times New Roman"/>
        <family val="1"/>
      </rPr>
      <t>/h</t>
    </r>
  </si>
  <si>
    <r>
      <t>25 m</t>
    </r>
    <r>
      <rPr>
        <vertAlign val="superscript"/>
        <sz val="12"/>
        <rFont val="Times New Roman"/>
        <family val="1"/>
      </rPr>
      <t>3</t>
    </r>
    <r>
      <rPr>
        <sz val="12"/>
        <rFont val="Times New Roman"/>
        <family val="1"/>
      </rPr>
      <t>/h</t>
    </r>
  </si>
  <si>
    <r>
      <t>30 m</t>
    </r>
    <r>
      <rPr>
        <vertAlign val="superscript"/>
        <sz val="12"/>
        <rFont val="Times New Roman"/>
        <family val="1"/>
      </rPr>
      <t>3</t>
    </r>
    <r>
      <rPr>
        <sz val="12"/>
        <rFont val="Times New Roman"/>
        <family val="1"/>
      </rPr>
      <t>/h</t>
    </r>
  </si>
  <si>
    <r>
      <t>50 m</t>
    </r>
    <r>
      <rPr>
        <vertAlign val="superscript"/>
        <sz val="12"/>
        <rFont val="Times New Roman"/>
        <family val="1"/>
      </rPr>
      <t>3</t>
    </r>
    <r>
      <rPr>
        <sz val="12"/>
        <rFont val="Times New Roman"/>
        <family val="1"/>
      </rPr>
      <t>/h</t>
    </r>
  </si>
  <si>
    <r>
      <t>60 m</t>
    </r>
    <r>
      <rPr>
        <vertAlign val="superscript"/>
        <sz val="12"/>
        <rFont val="Times New Roman"/>
        <family val="1"/>
      </rPr>
      <t>3</t>
    </r>
    <r>
      <rPr>
        <sz val="12"/>
        <rFont val="Times New Roman"/>
        <family val="1"/>
      </rPr>
      <t>/h</t>
    </r>
  </si>
  <si>
    <r>
      <t>75 m</t>
    </r>
    <r>
      <rPr>
        <vertAlign val="superscript"/>
        <sz val="12"/>
        <rFont val="Times New Roman"/>
        <family val="1"/>
      </rPr>
      <t>3</t>
    </r>
    <r>
      <rPr>
        <sz val="12"/>
        <rFont val="Times New Roman"/>
        <family val="1"/>
      </rPr>
      <t>/h</t>
    </r>
  </si>
  <si>
    <r>
      <t>90 m</t>
    </r>
    <r>
      <rPr>
        <vertAlign val="superscript"/>
        <sz val="12"/>
        <rFont val="Times New Roman"/>
        <family val="1"/>
      </rPr>
      <t>3</t>
    </r>
    <r>
      <rPr>
        <sz val="12"/>
        <rFont val="Times New Roman"/>
        <family val="1"/>
      </rPr>
      <t>/h</t>
    </r>
  </si>
  <si>
    <r>
      <t>125 m</t>
    </r>
    <r>
      <rPr>
        <vertAlign val="superscript"/>
        <sz val="12"/>
        <rFont val="Times New Roman"/>
        <family val="1"/>
      </rPr>
      <t>3</t>
    </r>
    <r>
      <rPr>
        <sz val="12"/>
        <rFont val="Times New Roman"/>
        <family val="1"/>
      </rPr>
      <t>/h</t>
    </r>
  </si>
  <si>
    <r>
      <t>160 m</t>
    </r>
    <r>
      <rPr>
        <vertAlign val="superscript"/>
        <sz val="12"/>
        <rFont val="Times New Roman"/>
        <family val="1"/>
      </rPr>
      <t>3</t>
    </r>
    <r>
      <rPr>
        <sz val="12"/>
        <rFont val="Times New Roman"/>
        <family val="1"/>
      </rPr>
      <t>/h</t>
    </r>
  </si>
  <si>
    <r>
      <t>35 m</t>
    </r>
    <r>
      <rPr>
        <vertAlign val="superscript"/>
        <sz val="12"/>
        <rFont val="Times New Roman"/>
        <family val="1"/>
      </rPr>
      <t>3</t>
    </r>
    <r>
      <rPr>
        <sz val="12"/>
        <rFont val="Times New Roman"/>
        <family val="1"/>
      </rPr>
      <t>/h</t>
    </r>
  </si>
  <si>
    <r>
      <t>45 m</t>
    </r>
    <r>
      <rPr>
        <vertAlign val="superscript"/>
        <sz val="12"/>
        <rFont val="Times New Roman"/>
        <family val="1"/>
      </rPr>
      <t>3</t>
    </r>
    <r>
      <rPr>
        <sz val="12"/>
        <rFont val="Times New Roman"/>
        <family val="1"/>
      </rPr>
      <t>/h</t>
    </r>
  </si>
  <si>
    <r>
      <t>20 m</t>
    </r>
    <r>
      <rPr>
        <vertAlign val="superscript"/>
        <sz val="12"/>
        <rFont val="Times New Roman"/>
        <family val="1"/>
      </rPr>
      <t>3</t>
    </r>
    <r>
      <rPr>
        <sz val="12"/>
        <rFont val="Times New Roman"/>
        <family val="1"/>
      </rPr>
      <t>/h</t>
    </r>
  </si>
  <si>
    <r>
      <t>14 m</t>
    </r>
    <r>
      <rPr>
        <vertAlign val="superscript"/>
        <sz val="12"/>
        <rFont val="Times New Roman"/>
        <family val="1"/>
      </rPr>
      <t>3</t>
    </r>
    <r>
      <rPr>
        <sz val="12"/>
        <rFont val="Times New Roman"/>
        <family val="1"/>
      </rPr>
      <t>/h</t>
    </r>
  </si>
  <si>
    <r>
      <t>Máy rải cấp phối đá dăm, năng suất 50 m</t>
    </r>
    <r>
      <rPr>
        <vertAlign val="superscript"/>
        <sz val="12"/>
        <rFont val="Times New Roman"/>
        <family val="1"/>
      </rPr>
      <t>3</t>
    </r>
    <r>
      <rPr>
        <sz val="12"/>
        <rFont val="Times New Roman"/>
        <family val="1"/>
      </rPr>
      <t>/h - 60 m</t>
    </r>
    <r>
      <rPr>
        <vertAlign val="superscript"/>
        <sz val="12"/>
        <rFont val="Times New Roman"/>
        <family val="1"/>
      </rPr>
      <t>3</t>
    </r>
    <r>
      <rPr>
        <sz val="12"/>
        <rFont val="Times New Roman"/>
        <family val="1"/>
      </rPr>
      <t>/h</t>
    </r>
  </si>
  <si>
    <r>
      <t>Máy rải xi măng SW16TC (16m</t>
    </r>
    <r>
      <rPr>
        <vertAlign val="superscript"/>
        <sz val="12"/>
        <rFont val="Times New Roman"/>
        <family val="1"/>
      </rPr>
      <t>3)</t>
    </r>
  </si>
  <si>
    <t>Máy cào bóc tái sinh, công suất
&gt; 450 HP</t>
  </si>
  <si>
    <r>
      <t>6 m</t>
    </r>
    <r>
      <rPr>
        <vertAlign val="superscript"/>
        <sz val="12"/>
        <rFont val="Times New Roman"/>
        <family val="1"/>
      </rPr>
      <t>3</t>
    </r>
  </si>
  <si>
    <r>
      <t>10,7 m</t>
    </r>
    <r>
      <rPr>
        <vertAlign val="superscript"/>
        <sz val="12"/>
        <rFont val="Times New Roman"/>
        <family val="1"/>
      </rPr>
      <t>3</t>
    </r>
  </si>
  <si>
    <r>
      <t>14,5 m</t>
    </r>
    <r>
      <rPr>
        <vertAlign val="superscript"/>
        <sz val="12"/>
        <rFont val="Times New Roman"/>
        <family val="1"/>
      </rPr>
      <t>3</t>
    </r>
  </si>
  <si>
    <r>
      <t>4 m</t>
    </r>
    <r>
      <rPr>
        <vertAlign val="superscript"/>
        <sz val="12"/>
        <rFont val="Times New Roman"/>
        <family val="1"/>
      </rPr>
      <t>3</t>
    </r>
  </si>
  <si>
    <r>
      <t>5 m</t>
    </r>
    <r>
      <rPr>
        <vertAlign val="superscript"/>
        <sz val="12"/>
        <rFont val="Times New Roman"/>
        <family val="1"/>
      </rPr>
      <t>3</t>
    </r>
  </si>
  <si>
    <r>
      <t>7 m</t>
    </r>
    <r>
      <rPr>
        <vertAlign val="superscript"/>
        <sz val="12"/>
        <rFont val="Times New Roman"/>
        <family val="1"/>
      </rPr>
      <t>3</t>
    </r>
  </si>
  <si>
    <r>
      <t>10 m</t>
    </r>
    <r>
      <rPr>
        <vertAlign val="superscript"/>
        <sz val="12"/>
        <rFont val="Times New Roman"/>
        <family val="1"/>
      </rPr>
      <t>3</t>
    </r>
  </si>
  <si>
    <r>
      <t>2 m</t>
    </r>
    <r>
      <rPr>
        <vertAlign val="superscript"/>
        <sz val="12"/>
        <rFont val="Times New Roman"/>
        <family val="1"/>
      </rPr>
      <t>3</t>
    </r>
  </si>
  <si>
    <r>
      <t>3 m</t>
    </r>
    <r>
      <rPr>
        <vertAlign val="superscript"/>
        <sz val="12"/>
        <rFont val="Times New Roman"/>
        <family val="1"/>
      </rPr>
      <t>3</t>
    </r>
  </si>
  <si>
    <r>
      <t>Xe bồn 13-14m</t>
    </r>
    <r>
      <rPr>
        <vertAlign val="superscript"/>
        <sz val="12"/>
        <rFont val="Times New Roman"/>
        <family val="1"/>
      </rPr>
      <t xml:space="preserve">3 </t>
    </r>
    <r>
      <rPr>
        <sz val="12"/>
        <rFont val="Times New Roman"/>
        <family val="1"/>
      </rPr>
      <t>(chở bitum, polymer)</t>
    </r>
  </si>
  <si>
    <r>
      <t>Ô tô cấp nhũ tương 5 m</t>
    </r>
    <r>
      <rPr>
        <vertAlign val="superscript"/>
        <sz val="12"/>
        <rFont val="Times New Roman"/>
        <family val="1"/>
      </rPr>
      <t>3</t>
    </r>
  </si>
  <si>
    <t>D ≤ 42 mm (truyền động khí nén
- chưa tính khí nén)</t>
  </si>
  <si>
    <r>
      <t>120 m</t>
    </r>
    <r>
      <rPr>
        <vertAlign val="superscript"/>
        <sz val="12"/>
        <rFont val="Times New Roman"/>
        <family val="1"/>
      </rPr>
      <t>3</t>
    </r>
    <r>
      <rPr>
        <sz val="12"/>
        <rFont val="Times New Roman"/>
        <family val="1"/>
      </rPr>
      <t>/h</t>
    </r>
  </si>
  <si>
    <r>
      <t>600 m</t>
    </r>
    <r>
      <rPr>
        <vertAlign val="superscript"/>
        <sz val="12"/>
        <rFont val="Times New Roman"/>
        <family val="1"/>
      </rPr>
      <t>3</t>
    </r>
    <r>
      <rPr>
        <sz val="12"/>
        <rFont val="Times New Roman"/>
        <family val="1"/>
      </rPr>
      <t>/h</t>
    </r>
  </si>
  <si>
    <r>
      <t>240 m</t>
    </r>
    <r>
      <rPr>
        <vertAlign val="superscript"/>
        <sz val="12"/>
        <rFont val="Times New Roman"/>
        <family val="1"/>
      </rPr>
      <t>3</t>
    </r>
    <r>
      <rPr>
        <sz val="12"/>
        <rFont val="Times New Roman"/>
        <family val="1"/>
      </rPr>
      <t>/h</t>
    </r>
  </si>
  <si>
    <r>
      <t>360 m</t>
    </r>
    <r>
      <rPr>
        <vertAlign val="superscript"/>
        <sz val="12"/>
        <rFont val="Times New Roman"/>
        <family val="1"/>
      </rPr>
      <t>3</t>
    </r>
    <r>
      <rPr>
        <sz val="12"/>
        <rFont val="Times New Roman"/>
        <family val="1"/>
      </rPr>
      <t>/h</t>
    </r>
  </si>
  <si>
    <r>
      <t>420 m</t>
    </r>
    <r>
      <rPr>
        <vertAlign val="superscript"/>
        <sz val="12"/>
        <rFont val="Times New Roman"/>
        <family val="1"/>
      </rPr>
      <t>3</t>
    </r>
    <r>
      <rPr>
        <sz val="12"/>
        <rFont val="Times New Roman"/>
        <family val="1"/>
      </rPr>
      <t>/h</t>
    </r>
  </si>
  <si>
    <r>
      <t>540 m</t>
    </r>
    <r>
      <rPr>
        <vertAlign val="superscript"/>
        <sz val="12"/>
        <rFont val="Times New Roman"/>
        <family val="1"/>
      </rPr>
      <t>3</t>
    </r>
    <r>
      <rPr>
        <sz val="12"/>
        <rFont val="Times New Roman"/>
        <family val="1"/>
      </rPr>
      <t>/h</t>
    </r>
  </si>
  <si>
    <r>
      <t>660 m</t>
    </r>
    <r>
      <rPr>
        <vertAlign val="superscript"/>
        <sz val="12"/>
        <rFont val="Times New Roman"/>
        <family val="1"/>
      </rPr>
      <t>3</t>
    </r>
    <r>
      <rPr>
        <sz val="12"/>
        <rFont val="Times New Roman"/>
        <family val="1"/>
      </rPr>
      <t>/h</t>
    </r>
  </si>
  <si>
    <r>
      <t>1200 m</t>
    </r>
    <r>
      <rPr>
        <vertAlign val="superscript"/>
        <sz val="12"/>
        <rFont val="Times New Roman"/>
        <family val="1"/>
      </rPr>
      <t>3</t>
    </r>
    <r>
      <rPr>
        <sz val="12"/>
        <rFont val="Times New Roman"/>
        <family val="1"/>
      </rPr>
      <t>/h</t>
    </r>
  </si>
  <si>
    <r>
      <t>1260 m</t>
    </r>
    <r>
      <rPr>
        <vertAlign val="superscript"/>
        <sz val="12"/>
        <rFont val="Times New Roman"/>
        <family val="1"/>
      </rPr>
      <t>3</t>
    </r>
    <r>
      <rPr>
        <sz val="12"/>
        <rFont val="Times New Roman"/>
        <family val="1"/>
      </rPr>
      <t>/h</t>
    </r>
  </si>
  <si>
    <r>
      <t>5 m</t>
    </r>
    <r>
      <rPr>
        <vertAlign val="superscript"/>
        <sz val="12"/>
        <rFont val="Times New Roman"/>
        <family val="1"/>
      </rPr>
      <t>3</t>
    </r>
    <r>
      <rPr>
        <sz val="12"/>
        <rFont val="Times New Roman"/>
        <family val="1"/>
      </rPr>
      <t>/h</t>
    </r>
  </si>
  <si>
    <r>
      <t>300 m</t>
    </r>
    <r>
      <rPr>
        <vertAlign val="superscript"/>
        <sz val="12"/>
        <rFont val="Times New Roman"/>
        <family val="1"/>
      </rPr>
      <t>3</t>
    </r>
    <r>
      <rPr>
        <sz val="12"/>
        <rFont val="Times New Roman"/>
        <family val="1"/>
      </rPr>
      <t>/h</t>
    </r>
  </si>
  <si>
    <r>
      <t>17 m</t>
    </r>
    <r>
      <rPr>
        <vertAlign val="superscript"/>
        <sz val="12"/>
        <rFont val="Times New Roman"/>
        <family val="1"/>
      </rPr>
      <t>3</t>
    </r>
  </si>
  <si>
    <r>
      <t>1,65 m</t>
    </r>
    <r>
      <rPr>
        <vertAlign val="superscript"/>
        <sz val="12"/>
        <rFont val="Times New Roman"/>
        <family val="1"/>
      </rPr>
      <t>3</t>
    </r>
  </si>
  <si>
    <r>
      <t>3 m</t>
    </r>
    <r>
      <rPr>
        <vertAlign val="superscript"/>
        <sz val="12"/>
        <rFont val="Times New Roman"/>
        <family val="1"/>
      </rPr>
      <t>3</t>
    </r>
    <r>
      <rPr>
        <sz val="12"/>
        <rFont val="Times New Roman"/>
        <family val="1"/>
      </rPr>
      <t>/ph</t>
    </r>
  </si>
  <si>
    <r>
      <t>6 m</t>
    </r>
    <r>
      <rPr>
        <vertAlign val="superscript"/>
        <sz val="12"/>
        <rFont val="Times New Roman"/>
        <family val="1"/>
      </rPr>
      <t>3</t>
    </r>
    <r>
      <rPr>
        <sz val="12"/>
        <rFont val="Times New Roman"/>
        <family val="1"/>
      </rPr>
      <t>/h</t>
    </r>
  </si>
  <si>
    <r>
      <t>9 m</t>
    </r>
    <r>
      <rPr>
        <vertAlign val="superscript"/>
        <sz val="12"/>
        <rFont val="Times New Roman"/>
        <family val="1"/>
      </rPr>
      <t>3</t>
    </r>
    <r>
      <rPr>
        <sz val="12"/>
        <rFont val="Times New Roman"/>
        <family val="1"/>
      </rPr>
      <t>/h</t>
    </r>
  </si>
  <si>
    <r>
      <t>32 - 50 m</t>
    </r>
    <r>
      <rPr>
        <vertAlign val="superscript"/>
        <sz val="12"/>
        <rFont val="Times New Roman"/>
        <family val="1"/>
      </rPr>
      <t>3</t>
    </r>
    <r>
      <rPr>
        <sz val="12"/>
        <rFont val="Times New Roman"/>
        <family val="1"/>
      </rPr>
      <t>/h</t>
    </r>
  </si>
  <si>
    <r>
      <t>40 - 60 m</t>
    </r>
    <r>
      <rPr>
        <vertAlign val="superscript"/>
        <sz val="12"/>
        <rFont val="Times New Roman"/>
        <family val="1"/>
      </rPr>
      <t>3</t>
    </r>
    <r>
      <rPr>
        <sz val="12"/>
        <rFont val="Times New Roman"/>
        <family val="1"/>
      </rPr>
      <t>/h</t>
    </r>
  </si>
  <si>
    <r>
      <t>60 - 90 m</t>
    </r>
    <r>
      <rPr>
        <vertAlign val="superscript"/>
        <sz val="12"/>
        <rFont val="Times New Roman"/>
        <family val="1"/>
      </rPr>
      <t>3</t>
    </r>
    <r>
      <rPr>
        <sz val="12"/>
        <rFont val="Times New Roman"/>
        <family val="1"/>
      </rPr>
      <t>/h</t>
    </r>
  </si>
  <si>
    <r>
      <t>9 m</t>
    </r>
    <r>
      <rPr>
        <vertAlign val="superscript"/>
        <sz val="12"/>
        <rFont val="Times New Roman"/>
        <family val="1"/>
      </rPr>
      <t>3</t>
    </r>
    <r>
      <rPr>
        <sz val="12"/>
        <rFont val="Times New Roman"/>
        <family val="1"/>
      </rPr>
      <t>/h (AL 285)</t>
    </r>
  </si>
  <si>
    <r>
      <t>16 m</t>
    </r>
    <r>
      <rPr>
        <vertAlign val="superscript"/>
        <sz val="12"/>
        <rFont val="Times New Roman"/>
        <family val="1"/>
      </rPr>
      <t>3</t>
    </r>
    <r>
      <rPr>
        <sz val="12"/>
        <rFont val="Times New Roman"/>
        <family val="1"/>
      </rPr>
      <t>/h (AL 500)</t>
    </r>
  </si>
  <si>
    <r>
      <t>Máy phun sơn 400 m</t>
    </r>
    <r>
      <rPr>
        <vertAlign val="superscript"/>
        <sz val="12"/>
        <rFont val="Times New Roman"/>
        <family val="1"/>
      </rPr>
      <t>2</t>
    </r>
    <r>
      <rPr>
        <sz val="12"/>
        <rFont val="Times New Roman"/>
        <family val="1"/>
      </rPr>
      <t>/h</t>
    </r>
  </si>
  <si>
    <r>
      <t>1,5 m</t>
    </r>
    <r>
      <rPr>
        <vertAlign val="superscript"/>
        <sz val="12"/>
        <rFont val="Times New Roman"/>
        <family val="1"/>
      </rPr>
      <t>3</t>
    </r>
    <r>
      <rPr>
        <sz val="12"/>
        <rFont val="Times New Roman"/>
        <family val="1"/>
      </rPr>
      <t>/ph</t>
    </r>
  </si>
  <si>
    <r>
      <t>3,0 m</t>
    </r>
    <r>
      <rPr>
        <vertAlign val="superscript"/>
        <sz val="12"/>
        <rFont val="Times New Roman"/>
        <family val="1"/>
      </rPr>
      <t>3</t>
    </r>
    <r>
      <rPr>
        <sz val="12"/>
        <rFont val="Times New Roman"/>
        <family val="1"/>
      </rPr>
      <t>/ph</t>
    </r>
  </si>
  <si>
    <r>
      <t>Thùng trục 0,5 m</t>
    </r>
    <r>
      <rPr>
        <vertAlign val="superscript"/>
        <sz val="12"/>
        <rFont val="Times New Roman"/>
        <family val="1"/>
      </rPr>
      <t>3</t>
    </r>
  </si>
  <si>
    <t>Máy, thiết bị thăm dò địa chấn
- loại 1 mạch (ES-125)</t>
  </si>
  <si>
    <t>Chi phí nhân công điều khiển máy</t>
  </si>
  <si>
    <t>Chi phí nhiên liệu, năng lượng</t>
  </si>
  <si>
    <t>Hệ số quy đổi sang Kg</t>
  </si>
  <si>
    <t>dầu hỏa</t>
  </si>
  <si>
    <t>M102.1108</t>
  </si>
  <si>
    <t>M102.1109</t>
  </si>
  <si>
    <t>M102.1110</t>
  </si>
  <si>
    <t>M102.1201a</t>
  </si>
  <si>
    <t>1 t</t>
  </si>
  <si>
    <t>M102.1203</t>
  </si>
  <si>
    <t>M112.3301a</t>
  </si>
  <si>
    <t>M112.2203</t>
  </si>
  <si>
    <t>M112.2204</t>
  </si>
  <si>
    <t>Máy cắt vát 20,5 cv</t>
  </si>
  <si>
    <t>Máy cắt khe tạo nhám 55 kW</t>
  </si>
  <si>
    <t>M112.3102</t>
  </si>
  <si>
    <t>Máy lốc tôn (chiều dày tôn đến 40mm)</t>
  </si>
  <si>
    <t>M112.4202</t>
  </si>
  <si>
    <t>M106.1001</t>
  </si>
  <si>
    <t>Ô tô phun sơn</t>
  </si>
  <si>
    <t>M106.1000</t>
  </si>
  <si>
    <t>19,7 cv</t>
  </si>
  <si>
    <t>16 lít diezel + 5 lít xăng</t>
  </si>
  <si>
    <t>M101.1203</t>
  </si>
  <si>
    <t>Ngày</t>
  </si>
  <si>
    <t>Nội dung</t>
  </si>
  <si>
    <t>Sửa Xăng thành Dầu</t>
  </si>
  <si>
    <t xml:space="preserve">   - Chi phí khấu hao: Là khoản chi phí về hao mòn của máy và thiết bị thi công trong thời gian sử dụng. Định mức khấu hao năm tính theo tỷ lệ % áp dụng theo Phụ lục V của Thông tư số 13/2021/TT-BXD ngày 31/8/2021 và Thông tư số 01/2025/TT-BXD ngày 22/01/2025 của Bộ Xây dựng.</t>
  </si>
  <si>
    <t xml:space="preserve">   - Chi phí sửa chữa: Là các khoản chi phí để bảo dưỡng, sửa chữa máy định kỳ, sửa chữa máy đột xuất trong quá trình sử dụng máy nhằm duy trì và khôi phục năng lực hoạt động tiêu chuẩn của máy. Định mức chi phí sửa chữa tính theo tỷ lệ % áp dụng theo Phụ lục V của Thông tư số 13/2021/TT-BXD ngày 31/8/2021 và Thông tư số 01/2025/TT-BXD ngày 22/01/2025 của Bộ Xây dựng.</t>
  </si>
  <si>
    <t xml:space="preserve">   - Chi phí nhiên liệu, năng lượng: Là khoản chi phí về nhiên liệu, năng lượng tạo ra động lực cho máy hoạt động (xăng, dầu, điện, gas hoặc khí nén) và các loại nhiên liệu phụ như dầu mỡ bôi trơn, dầu truyền động,.... Định mức tiêu hao nhiên liệu, năng lượng cho một ca máy làm việc áp dụng theo Phụ lục V của Thông tư số 13/2021/TT-BXD ngày 31/8/2021 và Thông tư số 01/2025/TT-BXD ngày 22/01/2025 của Bộ Xây dựng.</t>
  </si>
  <si>
    <t xml:space="preserve">   - Chi phí nhân công điều khiển trong một ca máy được xác định trên cơ sở các quy định về số lượng, thành phần, nhóm, cấp bậc công nhân điều khiển máy theo quy trình vận hành máy và đơn giá ngày công tương ứng với cấp bậc công nhân điều khiển máy được quy định tại Phụ lục V của Thông tư số 13/2021/TT-BXD ngày 31/8/2021 và Thông tư số 01/2025/TT-BXD ngày 22/01/2025 của Bộ Xây dựng. Chi phí nhân công điều khiển trong một ca máy được xác định theo Quyết định số .../QĐ-SXD ngày .../.../2022 của Sở Xây dựng tỉnh ..... về việc công bố đơn giá nhân công xây dựng trên địa bàn tỉnh ......</t>
  </si>
  <si>
    <r>
      <t xml:space="preserve">    Bảng giá ca máy và thiết bị thi công xây dựng được tính toán cho 02 vùng: Vùng III gồm: (.......); Vùng IV gồm: (..........). </t>
    </r>
    <r>
      <rPr>
        <i/>
        <sz val="13"/>
        <color rgb="FFFF0000"/>
        <rFont val="Times New Roman"/>
        <family val="1"/>
      </rPr>
      <t>(theo Nghị định số 293/2025/NĐ-CP ngày 10/11/2025 của Chính Phủ về việc quy định mức lương tối thiểu đối với người lao động làm việc theo hợp đồng lao động)</t>
    </r>
    <r>
      <rPr>
        <sz val="13"/>
        <color rgb="FFFF0000"/>
        <rFont val="Times New Roman"/>
        <family val="1"/>
      </rPr>
      <t xml:space="preserve"> Được tính toán theo từng loại máy với các thành phần chi phí: Chi phí nhiên liệu, năng lương; Chi phí nhân công điều khiển máy; Giá ca máy.</t>
    </r>
  </si>
  <si>
    <r>
      <t xml:space="preserve">   - Giá điện (bình quân): 2.204,0655 đ/kwh </t>
    </r>
    <r>
      <rPr>
        <i/>
        <sz val="13"/>
        <color rgb="FFFF0000"/>
        <rFont val="Times New Roman"/>
        <family val="1"/>
      </rPr>
      <t>(Quyết định số 1279/QĐ-BCT ngày 09/05/2025 của Bộ Công thương: Quy định về giá bán điện)</t>
    </r>
  </si>
  <si>
    <t xml:space="preserve">   - Giá xăng, dầu diezel Theo công bố của Tập đoàn xăng dầu Việt Nam - Petrolimex ngày 04/12/2025.</t>
  </si>
  <si>
    <t>M101.0306</t>
  </si>
  <si>
    <t>M101.0307</t>
  </si>
  <si>
    <t>2,50  m3</t>
  </si>
  <si>
    <t>3,50  m3</t>
  </si>
  <si>
    <t>M103.0402a</t>
  </si>
  <si>
    <t>M103.1311</t>
  </si>
  <si>
    <t>Máy khoan cọc xi măng đất 120 tấn, đầu khoan RAS 180kW</t>
  </si>
  <si>
    <t>M103.1312</t>
  </si>
  <si>
    <t>Hệ thống kiểm soát khoan RAS</t>
  </si>
  <si>
    <t>36 lít diezel + 768 kWh</t>
  </si>
  <si>
    <t>M104.0312</t>
  </si>
  <si>
    <t>24 m3/h</t>
  </si>
  <si>
    <t>M104.0714</t>
  </si>
  <si>
    <t>Trạm nghiền đá 250 T/h</t>
  </si>
  <si>
    <t>M105.0204</t>
  </si>
  <si>
    <t>Máy rải nhựa đường MicroAsphalt tự hành</t>
  </si>
  <si>
    <t>M109.0111</t>
  </si>
  <si>
    <t>M109.0112</t>
  </si>
  <si>
    <t>M109.0113</t>
  </si>
  <si>
    <t>M109.0115</t>
  </si>
  <si>
    <t>M109.0110</t>
  </si>
  <si>
    <t>Sà lan tự hành - trọng tải:</t>
  </si>
  <si>
    <t>1200 t</t>
  </si>
  <si>
    <t>M109.1004</t>
  </si>
  <si>
    <t>M109.1005</t>
  </si>
  <si>
    <t>M112.0210</t>
  </si>
  <si>
    <t>200 m3/h</t>
  </si>
  <si>
    <t>15 m3/h</t>
  </si>
  <si>
    <t>600 m3/h</t>
  </si>
  <si>
    <t>1,6 kW - 1,7 kW</t>
  </si>
  <si>
    <t>M201.0027</t>
  </si>
  <si>
    <t>M201.0028</t>
  </si>
  <si>
    <t>M201.0029</t>
  </si>
  <si>
    <t>M201.0030</t>
  </si>
  <si>
    <t>Máy đo sâu hồi âm đa tia</t>
  </si>
  <si>
    <t>Máy đo sâu hồi âm đơn tia</t>
  </si>
  <si>
    <t>Máy định vị vệ tinh DGPS</t>
  </si>
  <si>
    <t>Máy triều ký tự ghi</t>
  </si>
  <si>
    <t>280 cv</t>
  </si>
  <si>
    <t>400 cv</t>
  </si>
  <si>
    <r>
      <rPr>
        <b/>
        <sz val="12"/>
        <rFont val="Times New Roman"/>
        <family val="1"/>
      </rPr>
      <t>Máy rải hỗn hợp bê tông nhựa
- năng suất:</t>
    </r>
  </si>
  <si>
    <r>
      <rPr>
        <b/>
        <sz val="12"/>
        <rFont val="Times New Roman"/>
        <family val="1"/>
      </rPr>
      <t>Máy bơm nước, động cơ diezel
- công suất:</t>
    </r>
  </si>
  <si>
    <t>M104.0310</t>
  </si>
  <si>
    <t>Trạm trộn vữa - năng suất:</t>
  </si>
  <si>
    <t>M104.0710</t>
  </si>
  <si>
    <t>Trạm nghiền đá - năng suất:</t>
  </si>
  <si>
    <t>M201.0031</t>
  </si>
  <si>
    <t>Máy định vị vệ tinh RTK</t>
  </si>
  <si>
    <t>M201.0032</t>
  </si>
  <si>
    <t>Máy đo tốc độ sóng âm</t>
  </si>
  <si>
    <t>M201.0033</t>
  </si>
  <si>
    <t>Máy bù sóng</t>
  </si>
  <si>
    <t>M201.0034</t>
  </si>
  <si>
    <t>La bàn vệ tinh</t>
  </si>
  <si>
    <t>M201.0035</t>
  </si>
  <si>
    <t>Máy scanner (khổ A3)</t>
  </si>
  <si>
    <t/>
  </si>
  <si>
    <t>1NCVHM</t>
  </si>
  <si>
    <t>1NCVHM+1NCLX</t>
  </si>
  <si>
    <t>2NCVHM</t>
  </si>
  <si>
    <t>1NTP152+3NTM124+1NTD124+1NTT124</t>
  </si>
  <si>
    <t>1NTT152+1NTP152+4NTM124+1NTD124+1NTT124</t>
  </si>
  <si>
    <t>6NCVHM</t>
  </si>
  <si>
    <t>4NCVHM</t>
  </si>
  <si>
    <t>3NCVHM</t>
  </si>
  <si>
    <t>5NCVHM</t>
  </si>
  <si>
    <t>1NCLX</t>
  </si>
  <si>
    <t>1NTT152+1NTP152+1NMI152S+1NTM124+2NTT124</t>
  </si>
  <si>
    <t>1NTT152+1NTP152+1NMI152S+2NTM124+3NTT124</t>
  </si>
  <si>
    <t>1NTT152</t>
  </si>
  <si>
    <t>1NTT152+1NTT124</t>
  </si>
  <si>
    <t>1NTT152+1NMI152S+1NTT124</t>
  </si>
  <si>
    <t>1NTT152+2NTM124+1NTD124+2NTT124</t>
  </si>
  <si>
    <t>1NTT152+1NTP152+1NMI152S+2NTM124+2NTT124</t>
  </si>
  <si>
    <t>1NTT152+1NTP152+1NMI152S+3NTM124+4NTT124</t>
  </si>
  <si>
    <t>1NTT152+1NTP152+1NMI152B+3NTM124+4NTT124</t>
  </si>
  <si>
    <t>1NTT152+1NTP152+1NMT152S+1NMII152S+1NDT152S+1NKTVI152S+2NKTVII152S+4NTM124+4NTT124</t>
  </si>
  <si>
    <t>1NTT152+1NTP152+1NMT152B+1NMII152B+1NDT152B+1NKTVI152B+2NKTVII152B+4NTM124+4NTT124</t>
  </si>
  <si>
    <t>1NTT152+1NTP152+1NMT152S+1NMII152S+1NKTVI152S+1NKTVII152S+2NTM124+4NTT124</t>
  </si>
  <si>
    <t>1NTT152+1NTP152+1NMT152S+1NMII152S+1NDT152S+1NKTVI152S+1NKTVII152S+6NTM124+2NTT124</t>
  </si>
  <si>
    <t>1NTT152+1NTP152+1NMT152S+1NMII152S+1NDT152S+1NKTVI152S+3NKTVII152S+6NTM124+4NTT124</t>
  </si>
  <si>
    <t>1NTT152+1NTP152+1NMT152S+1NMII152S+1NDT152S+1NKTVI152S+1NKTVII152S+2NTM124+4NTT124</t>
  </si>
  <si>
    <t>1NTT152+1NTP152+1NMT152S+1NMII152S+1NKTVI152S+3NKTVII152S+4NTM124+4NTT124</t>
  </si>
  <si>
    <t>2NTL204</t>
  </si>
  <si>
    <t>Giá nhân công xây dựng (đồng)</t>
  </si>
  <si>
    <t>Mã nhân công</t>
  </si>
  <si>
    <t>NCN1</t>
  </si>
  <si>
    <t>Nhân công nhóm 1</t>
  </si>
  <si>
    <t>NCN2</t>
  </si>
  <si>
    <t>Nhân công nhóm 2</t>
  </si>
  <si>
    <t>NCN3</t>
  </si>
  <si>
    <t>Nhân công nhóm 3</t>
  </si>
  <si>
    <t>NCN4</t>
  </si>
  <si>
    <t>Nhân công nhóm 4</t>
  </si>
  <si>
    <t>NCVHM</t>
  </si>
  <si>
    <t>Nhân công vận hành máy</t>
  </si>
  <si>
    <t>NCLX</t>
  </si>
  <si>
    <t>Lái xe</t>
  </si>
  <si>
    <t>Thủy thủ</t>
  </si>
  <si>
    <t>NTM124</t>
  </si>
  <si>
    <t>Thợ máy</t>
  </si>
  <si>
    <t>NTD124</t>
  </si>
  <si>
    <t>Thợ điện</t>
  </si>
  <si>
    <t>Máy trưởng – tàu sông</t>
  </si>
  <si>
    <t>Máy I – tàu sông</t>
  </si>
  <si>
    <t>Máy II – tàu sông</t>
  </si>
  <si>
    <t>Điện trưởng – tàu sông</t>
  </si>
  <si>
    <t>Kỹ thuật viên cuốc I – tàu sông</t>
  </si>
  <si>
    <t>Kỹ thuật viên cuốc II – tàu sông</t>
  </si>
  <si>
    <t>Máy trưởng – tàu biển</t>
  </si>
  <si>
    <t>Máy I – tàu biển</t>
  </si>
  <si>
    <t>Máy II – tàu biển</t>
  </si>
  <si>
    <t>Điện trưởng – tàu biển</t>
  </si>
  <si>
    <t>Kỹ thuật viên cuốc I – tàu biển</t>
  </si>
  <si>
    <t>Kỹ thuật viên cuốc II – tàu biển</t>
  </si>
  <si>
    <t>Kỹ sư khảo sát, thí nghiệm, kỹ sư trực tiếp</t>
  </si>
  <si>
    <t>1 nhân công vận hành</t>
  </si>
  <si>
    <t>1 nhân công vận hành + 1 lái xe</t>
  </si>
  <si>
    <t>2 nhân công vận hành</t>
  </si>
  <si>
    <t>1 thuyền phó + 3 thợ máy + 1 thợ điện + 1 thủy thủ</t>
  </si>
  <si>
    <t>1 thuyền trưởng + 1 thuyền phó + 4 thợ máy + 1 thợ điện + 1 thủy thủ</t>
  </si>
  <si>
    <t>6 nhân công vận hành</t>
  </si>
  <si>
    <t>4 nhân công vận hành</t>
  </si>
  <si>
    <t>3 nhân công vận hành</t>
  </si>
  <si>
    <t>5 nhân công vận hành</t>
  </si>
  <si>
    <t>1 lái xe</t>
  </si>
  <si>
    <t>1 thuyền trưởng + 1 thuyền phó + 1 máy I + 1 thợ máy + 2 thủy thủ</t>
  </si>
  <si>
    <t>1 thuyền trưởng + 1 thuyền phó + 1 máy I + 2 thợ máy + 3 thủy thủ</t>
  </si>
  <si>
    <t>1 thuyền trưởng</t>
  </si>
  <si>
    <t>1 thuyền trưởng + 1 thủy thủ</t>
  </si>
  <si>
    <t>1 thuyền trưởng + 1 máy I + 1 thủy thủ</t>
  </si>
  <si>
    <t>1 thuyền trưởng + 2 thợ máy + 1 thợ điện + 2 thủy thủ</t>
  </si>
  <si>
    <t>1 thuyền trưởng + 1 thuyền phó + 1 máy I + 2 thợ máy + 2 thủy thủ</t>
  </si>
  <si>
    <t>1 thuyền trưởng + 1 thuyền phó + 1 máy I + 3 thợ máy + 4 thủy thủ</t>
  </si>
  <si>
    <t>1 thuyền trưởng + 1 thuyền phó + 1 máy trưởng + 1 máy II + 1 điện trưởng + 1 kỹ thuật viên cuốc I + 2 kỹ thuật viên cuốc II + 4 thợ máy + 4 thủy thủ</t>
  </si>
  <si>
    <t>1 thuyền trưởng + 1 thuyền phó + 1 máy trưởng + 1 máy II + 1 kỹ thuật viên cuốc I + 1 kỹ thuật viên cuốc II + 2 thợ máy + 4 thủy thủ</t>
  </si>
  <si>
    <t>1 thuyền trưởng + 1 thuyền phó + 1 máy trưởng + 1 máy II + 1 điện trưởng + 1 kỹ thuật viên cuốc I + 1 kỹ thuật viên cuốc II + 6 thợ máy + 2 thủy thủ</t>
  </si>
  <si>
    <t>1 thuyền trưởng + 1 thuyền phó + 1 máy trưởng + 1 máy II + 1 điện trưởng + 1 kỹ thuật viên cuốc I + 3 kỹ thuật viên cuốc II + 6 thợ máy + 4 thủy thủ</t>
  </si>
  <si>
    <t>1 thuyền trưởng + 1 thuyền phó + 1 máy trưởng + 1 máy II + 1 điện trưởng + 1 kỹ thuật viên cuốc I + 1 kỹ thuật viên cuốc II + 2 thợ máy + 4 thủy thủ</t>
  </si>
  <si>
    <t>1 thuyền trưởng + 1 thuyền phó + 1 máy trưởng + 1 máy II + 1 kỹ thuật viên cuốc I + 3 kỹ thuật viên cuốc II + 4 thợ máy + 4 thủy thủ</t>
  </si>
  <si>
    <t>2 thợ lặn</t>
  </si>
  <si>
    <t>Số lượng</t>
  </si>
  <si>
    <t>Mã NC</t>
  </si>
  <si>
    <t>M112.0605</t>
  </si>
  <si>
    <t>M112.0705</t>
  </si>
  <si>
    <t>[1]</t>
  </si>
  <si>
    <t>[2]</t>
  </si>
  <si>
    <t>[3]</t>
  </si>
  <si>
    <t>[4]</t>
  </si>
  <si>
    <t>[5]</t>
  </si>
  <si>
    <t>[6]</t>
  </si>
  <si>
    <t>[7]</t>
  </si>
  <si>
    <t>[8]</t>
  </si>
  <si>
    <t>[9]</t>
  </si>
  <si>
    <t>[10]</t>
  </si>
  <si>
    <t>[11]</t>
  </si>
  <si>
    <t>[12]</t>
  </si>
  <si>
    <t>[13]</t>
  </si>
  <si>
    <t>[14]</t>
  </si>
  <si>
    <t>[15]</t>
  </si>
  <si>
    <t>[16]</t>
  </si>
  <si>
    <t>[17]</t>
  </si>
  <si>
    <t>Giá của Petrolimex cập nhật lúc  00:00 - 01/7/2026</t>
  </si>
  <si>
    <t>A</t>
  </si>
  <si>
    <t>MÁY VÀ THIẾT BỊ THI CÔNG XÂY DỰNG</t>
  </si>
  <si>
    <t>B</t>
  </si>
  <si>
    <t>MÁY VÀ THIẾT BỊ CHUYÊN DÙNG KHẢO SÁT, THÍ NGHIỆM</t>
  </si>
  <si>
    <t>(Kèm theo Công văn số         /SXD-QLXD ngày 06/7/2026 của Sở Xây dựng Lạng Sơn)</t>
  </si>
  <si>
    <t>PHỤ LỤC 2 - BẢNG GIÁ CA MÁY VÀ THIẾT BỊ THI CÔNG XÂY DỰNG TRÊN ĐỊA BÀN TỈNH LẠNG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</si>
</sst>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4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3"/>
      <name val="Times New Roman"/>
      <family val="1"/>
    </font>
    <font>
      <b/>
      <sz val="12"/>
      <name val="Times New Roman"/>
      <family val="1"/>
    </font>
    <font>
      <sz val="12"/>
      <color rgb="FF000000"/>
      <name val="Times New Roman"/>
      <family val="1"/>
    </font>
    <font>
      <sz val="12"/>
      <name val="Times New Roman"/>
      <family val="1"/>
    </font>
    <font>
      <vertAlign val="superscript"/>
      <sz val="12"/>
      <name val="Times New Roman"/>
      <family val="1"/>
    </font>
    <font>
      <sz val="10"/>
      <color rgb="FF000000"/>
      <name val="Times New Roman"/>
      <family val="1"/>
    </font>
    <font>
      <sz val="14"/>
      <name val="Times New Roman"/>
      <family val="1"/>
    </font>
    <font>
      <i/>
      <sz val="14"/>
      <name val="Times New Roman"/>
      <family val="1"/>
    </font>
    <font>
      <sz val="14"/>
      <color rgb="FFFF0000"/>
      <name val="Times New Roman"/>
      <family val="1"/>
    </font>
    <font>
      <sz val="12"/>
      <color theme="1"/>
      <name val="Times New Roman"/>
      <family val="1"/>
    </font>
    <font>
      <b/>
      <sz val="12"/>
      <color theme="1"/>
      <name val="Times New Roman"/>
      <family val="1"/>
    </font>
    <font>
      <sz val="10"/>
      <name val="Arial"/>
      <family val="2"/>
    </font>
    <font>
      <b/>
      <sz val="16"/>
      <color rgb="FFFF0000"/>
      <name val="Times New Roman"/>
      <family val="1"/>
    </font>
    <font>
      <sz val="13"/>
      <name val="Times New Roman"/>
      <family val="1"/>
    </font>
    <font>
      <b/>
      <sz val="34"/>
      <name val="Times New Roman"/>
      <family val="1"/>
    </font>
    <font>
      <b/>
      <sz val="18"/>
      <name val="Times New Roman"/>
      <family val="1"/>
    </font>
    <font>
      <b/>
      <sz val="26"/>
      <name val="Times New Roman"/>
      <family val="1"/>
    </font>
    <font>
      <b/>
      <sz val="26"/>
      <color rgb="FFFF0000"/>
      <name val="Times New Roman"/>
      <family val="1"/>
    </font>
    <font>
      <b/>
      <sz val="24"/>
      <color rgb="FFFF0000"/>
      <name val="Times New Roman"/>
      <family val="1"/>
    </font>
    <font>
      <b/>
      <sz val="24"/>
      <name val="Times New Roman"/>
      <family val="1"/>
    </font>
    <font>
      <b/>
      <sz val="14"/>
      <color rgb="FFFF0000"/>
      <name val="Times New Roman"/>
      <family val="1"/>
    </font>
    <font>
      <b/>
      <sz val="16"/>
      <name val="Times New Roman"/>
      <family val="1"/>
    </font>
    <font>
      <sz val="16"/>
      <name val="Times New Roman"/>
      <family val="1"/>
    </font>
    <font>
      <i/>
      <sz val="13"/>
      <name val="Times New Roman"/>
      <family val="1"/>
    </font>
    <font>
      <vertAlign val="subscript"/>
      <sz val="13"/>
      <name val="Times New Roman"/>
      <family val="1"/>
    </font>
    <font>
      <sz val="11"/>
      <color theme="1"/>
      <name val="Calibri"/>
      <family val="2"/>
      <charset val="163"/>
      <scheme val="minor"/>
    </font>
    <font>
      <b/>
      <vertAlign val="subscript"/>
      <sz val="13"/>
      <name val="Times New Roman"/>
      <family val="1"/>
    </font>
    <font>
      <sz val="13"/>
      <color rgb="FFFF0000"/>
      <name val="Times New Roman"/>
      <family val="1"/>
    </font>
    <font>
      <sz val="11"/>
      <color theme="1"/>
      <name val="Times New Roman"/>
      <family val="1"/>
    </font>
    <font>
      <sz val="8"/>
      <name val="Times New Roman"/>
      <family val="1"/>
    </font>
    <font>
      <i/>
      <sz val="13"/>
      <color rgb="FFFF0000"/>
      <name val="Times New Roman"/>
      <family val="1"/>
    </font>
    <font>
      <sz val="9"/>
      <color indexed="81"/>
      <name val="Tahoma"/>
      <family val="2"/>
    </font>
    <font>
      <b/>
      <sz val="9"/>
      <color indexed="81"/>
      <name val="Tahoma"/>
      <family val="2"/>
    </font>
    <font>
      <sz val="12"/>
      <color rgb="FFFF0000"/>
      <name val="Times New Roman"/>
      <family val="1"/>
    </font>
    <font>
      <b/>
      <sz val="12"/>
      <color rgb="FFFF0000"/>
      <name val="Times New Roman"/>
      <family val="1"/>
    </font>
    <font>
      <sz val="11"/>
      <color theme="1"/>
      <name val="Aptos Narrow"/>
      <family val="2"/>
    </font>
    <font>
      <b/>
      <sz val="12"/>
      <color rgb="FF000000"/>
      <name val="Times New Roman"/>
      <family val="1"/>
    </font>
    <font>
      <i/>
      <sz val="12"/>
      <name val="Times New Roman"/>
      <family val="1"/>
    </font>
    <font>
      <sz val="12"/>
      <color rgb="FF0000FF"/>
      <name val="Times New Roman"/>
      <family val="1"/>
    </font>
  </fonts>
  <fills count="5">
    <fill>
      <patternFill patternType="none"/>
    </fill>
    <fill>
      <patternFill patternType="gray125"/>
    </fill>
    <fill>
      <patternFill patternType="solid">
        <fgColor theme="8" tint="0.59999389629810485"/>
        <bgColor indexed="64"/>
      </patternFill>
    </fill>
    <fill>
      <patternFill patternType="solid">
        <fgColor theme="0" tint="-4.9104281746879481E-2"/>
        <bgColor indexed="64"/>
      </patternFill>
    </fill>
    <fill>
      <patternFill patternType="solid">
        <fgColor rgb="FFFFFF0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style="thin">
        <color indexed="64"/>
      </right>
      <top/>
      <bottom style="hair">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hair">
        <color rgb="FF000000"/>
      </bottom>
      <diagonal/>
    </border>
    <border>
      <left style="thin">
        <color auto="1"/>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top/>
      <bottom style="thin">
        <color rgb="FF000000"/>
      </bottom>
      <diagonal/>
    </border>
  </borders>
  <cellStyleXfs count="18">
    <xf numFmtId="0" fontId="0" fillId="0" borderId="0"/>
    <xf numFmtId="0" fontId="6" fillId="0" borderId="0"/>
    <xf numFmtId="43" fontId="6" fillId="0" borderId="0" applyFont="0" applyFill="0" applyBorder="0" applyAlignment="0" applyProtection="0"/>
    <xf numFmtId="43" fontId="12"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18" fillId="0" borderId="0"/>
    <xf numFmtId="0" fontId="32" fillId="0" borderId="0" applyNumberFormat="0" applyFont="0" applyFill="0" applyBorder="0" applyAlignment="0" applyProtection="0"/>
    <xf numFmtId="0" fontId="42" fillId="0" borderId="0"/>
    <xf numFmtId="43" fontId="42" fillId="0" borderId="0" applyFont="0" applyFill="0" applyBorder="0" applyAlignment="0" applyProtection="0"/>
  </cellStyleXfs>
  <cellXfs count="269">
    <xf numFmtId="0" fontId="0" fillId="0" borderId="0" xfId="0" applyAlignment="1">
      <alignment horizontal="left" vertical="top"/>
    </xf>
    <xf numFmtId="0" fontId="13" fillId="0" borderId="0" xfId="4" applyFont="1"/>
    <xf numFmtId="0" fontId="13" fillId="0" borderId="8" xfId="4" applyFont="1" applyBorder="1"/>
    <xf numFmtId="0" fontId="13" fillId="0" borderId="8" xfId="4" applyFont="1" applyBorder="1" applyAlignment="1">
      <alignment horizontal="center"/>
    </xf>
    <xf numFmtId="165" fontId="13" fillId="0" borderId="8" xfId="5" applyNumberFormat="1" applyFont="1" applyBorder="1"/>
    <xf numFmtId="0" fontId="15" fillId="0" borderId="8" xfId="4" applyFont="1" applyBorder="1"/>
    <xf numFmtId="0" fontId="15" fillId="0" borderId="8" xfId="4" applyFont="1" applyBorder="1" applyAlignment="1">
      <alignment horizontal="center"/>
    </xf>
    <xf numFmtId="165" fontId="15" fillId="0" borderId="8" xfId="5" applyNumberFormat="1" applyFont="1" applyBorder="1"/>
    <xf numFmtId="0" fontId="15" fillId="0" borderId="0" xfId="4" applyFont="1"/>
    <xf numFmtId="0" fontId="13" fillId="0" borderId="8" xfId="4" applyFont="1" applyBorder="1" applyAlignment="1">
      <alignment horizontal="left"/>
    </xf>
    <xf numFmtId="0" fontId="15" fillId="0" borderId="8" xfId="4" applyFont="1" applyBorder="1" applyAlignment="1">
      <alignment horizontal="left"/>
    </xf>
    <xf numFmtId="0" fontId="13" fillId="0" borderId="0" xfId="4" applyFont="1" applyAlignment="1">
      <alignment horizontal="center"/>
    </xf>
    <xf numFmtId="165" fontId="13" fillId="0" borderId="0" xfId="5" applyNumberFormat="1" applyFont="1"/>
    <xf numFmtId="0" fontId="13" fillId="0" borderId="8" xfId="6" applyFont="1" applyBorder="1" applyAlignment="1">
      <alignment horizontal="center"/>
    </xf>
    <xf numFmtId="0" fontId="15" fillId="0" borderId="8" xfId="6" applyFont="1" applyBorder="1"/>
    <xf numFmtId="0" fontId="15" fillId="0" borderId="8" xfId="6" applyFont="1" applyBorder="1" applyAlignment="1">
      <alignment horizontal="center"/>
    </xf>
    <xf numFmtId="165" fontId="13" fillId="0" borderId="8" xfId="3" applyNumberFormat="1" applyFont="1" applyBorder="1" applyAlignment="1">
      <alignment horizontal="center"/>
    </xf>
    <xf numFmtId="165" fontId="15" fillId="0" borderId="8" xfId="3" applyNumberFormat="1" applyFont="1" applyBorder="1" applyAlignment="1">
      <alignment horizontal="center"/>
    </xf>
    <xf numFmtId="165" fontId="13" fillId="0" borderId="0" xfId="3" applyNumberFormat="1" applyFont="1" applyAlignment="1">
      <alignment horizontal="center"/>
    </xf>
    <xf numFmtId="0" fontId="13" fillId="0" borderId="5" xfId="4" applyFont="1" applyBorder="1" applyAlignment="1">
      <alignment horizontal="center"/>
    </xf>
    <xf numFmtId="0" fontId="13" fillId="0" borderId="7" xfId="4" applyFont="1" applyBorder="1" applyAlignment="1">
      <alignment horizontal="center"/>
    </xf>
    <xf numFmtId="0" fontId="13" fillId="0" borderId="7" xfId="6" applyFont="1" applyBorder="1" applyAlignment="1">
      <alignment horizontal="center"/>
    </xf>
    <xf numFmtId="0" fontId="13" fillId="0" borderId="7" xfId="6" applyFont="1" applyBorder="1" applyAlignment="1">
      <alignment horizontal="center" wrapText="1"/>
    </xf>
    <xf numFmtId="165" fontId="13" fillId="0" borderId="7" xfId="5" applyNumberFormat="1" applyFont="1" applyBorder="1" applyAlignment="1">
      <alignment horizontal="center" wrapText="1"/>
    </xf>
    <xf numFmtId="0" fontId="15" fillId="0" borderId="8" xfId="0" applyFont="1" applyBorder="1" applyAlignment="1">
      <alignment horizontal="left" wrapText="1"/>
    </xf>
    <xf numFmtId="0" fontId="15" fillId="0" borderId="8" xfId="0" applyFont="1" applyBorder="1"/>
    <xf numFmtId="0" fontId="15" fillId="0" borderId="8" xfId="0" applyFont="1" applyBorder="1" applyAlignment="1">
      <alignment horizontal="left"/>
    </xf>
    <xf numFmtId="0" fontId="13" fillId="0" borderId="9" xfId="4" applyFont="1" applyBorder="1"/>
    <xf numFmtId="0" fontId="13" fillId="0" borderId="9" xfId="4" applyFont="1" applyBorder="1" applyAlignment="1">
      <alignment horizontal="left"/>
    </xf>
    <xf numFmtId="0" fontId="13" fillId="0" borderId="9" xfId="4" applyFont="1" applyBorder="1" applyAlignment="1">
      <alignment horizontal="center"/>
    </xf>
    <xf numFmtId="165" fontId="13" fillId="0" borderId="9" xfId="3" applyNumberFormat="1" applyFont="1" applyBorder="1" applyAlignment="1">
      <alignment horizontal="center"/>
    </xf>
    <xf numFmtId="165" fontId="13" fillId="0" borderId="9" xfId="5" applyNumberFormat="1" applyFont="1" applyBorder="1"/>
    <xf numFmtId="0" fontId="13" fillId="0" borderId="7" xfId="4" applyFont="1" applyBorder="1"/>
    <xf numFmtId="0" fontId="13" fillId="0" borderId="7" xfId="4" applyFont="1" applyBorder="1" applyAlignment="1">
      <alignment horizontal="left"/>
    </xf>
    <xf numFmtId="165" fontId="13" fillId="0" borderId="7" xfId="3" applyNumberFormat="1" applyFont="1" applyBorder="1" applyAlignment="1">
      <alignment horizontal="center"/>
    </xf>
    <xf numFmtId="165" fontId="13" fillId="0" borderId="7" xfId="5" applyNumberFormat="1" applyFont="1" applyBorder="1"/>
    <xf numFmtId="0" fontId="13" fillId="0" borderId="9" xfId="6" applyFont="1" applyBorder="1" applyAlignment="1">
      <alignment horizontal="center"/>
    </xf>
    <xf numFmtId="0" fontId="13" fillId="0" borderId="7" xfId="0" applyFont="1" applyBorder="1"/>
    <xf numFmtId="0" fontId="13" fillId="0" borderId="7" xfId="0" applyFont="1" applyBorder="1" applyAlignment="1">
      <alignment horizontal="left"/>
    </xf>
    <xf numFmtId="0" fontId="13" fillId="0" borderId="9" xfId="0" applyFont="1" applyBorder="1"/>
    <xf numFmtId="0" fontId="13" fillId="0" borderId="9" xfId="0" applyFont="1" applyBorder="1" applyAlignment="1">
      <alignment horizontal="left"/>
    </xf>
    <xf numFmtId="0" fontId="16" fillId="0" borderId="0" xfId="8" applyFont="1"/>
    <xf numFmtId="0" fontId="17" fillId="0" borderId="5" xfId="8" applyFont="1" applyBorder="1" applyAlignment="1">
      <alignment horizontal="center"/>
    </xf>
    <xf numFmtId="49" fontId="16" fillId="0" borderId="0" xfId="8" applyNumberFormat="1" applyFont="1" applyAlignment="1">
      <alignment horizontal="center"/>
    </xf>
    <xf numFmtId="49" fontId="16" fillId="0" borderId="5" xfId="8" applyNumberFormat="1" applyFont="1" applyBorder="1" applyAlignment="1">
      <alignment horizontal="center"/>
    </xf>
    <xf numFmtId="0" fontId="17" fillId="0" borderId="0" xfId="8" applyFont="1"/>
    <xf numFmtId="0" fontId="17" fillId="0" borderId="10" xfId="8" applyFont="1" applyBorder="1" applyAlignment="1">
      <alignment horizontal="center"/>
    </xf>
    <xf numFmtId="49" fontId="17" fillId="0" borderId="10" xfId="8" applyNumberFormat="1" applyFont="1" applyBorder="1"/>
    <xf numFmtId="49" fontId="17" fillId="0" borderId="10" xfId="8" applyNumberFormat="1" applyFont="1" applyBorder="1" applyAlignment="1">
      <alignment horizontal="center"/>
    </xf>
    <xf numFmtId="0" fontId="17" fillId="0" borderId="10" xfId="8" applyFont="1" applyBorder="1"/>
    <xf numFmtId="0" fontId="16" fillId="0" borderId="8" xfId="8" applyFont="1" applyBorder="1" applyAlignment="1">
      <alignment horizontal="center"/>
    </xf>
    <xf numFmtId="49" fontId="16" fillId="0" borderId="8" xfId="8" applyNumberFormat="1" applyFont="1" applyBorder="1"/>
    <xf numFmtId="49" fontId="16" fillId="0" borderId="8" xfId="8" applyNumberFormat="1" applyFont="1" applyBorder="1" applyAlignment="1">
      <alignment horizontal="center"/>
    </xf>
    <xf numFmtId="165" fontId="16" fillId="0" borderId="8" xfId="9" applyNumberFormat="1" applyFont="1" applyBorder="1"/>
    <xf numFmtId="49" fontId="16" fillId="0" borderId="8" xfId="8" applyNumberFormat="1" applyFont="1" applyBorder="1" applyAlignment="1">
      <alignment wrapText="1"/>
    </xf>
    <xf numFmtId="0" fontId="17" fillId="0" borderId="8" xfId="8" applyFont="1" applyBorder="1" applyAlignment="1">
      <alignment horizontal="center"/>
    </xf>
    <xf numFmtId="49" fontId="17" fillId="0" borderId="8" xfId="8" applyNumberFormat="1" applyFont="1" applyBorder="1"/>
    <xf numFmtId="49" fontId="17" fillId="0" borderId="8" xfId="8" applyNumberFormat="1" applyFont="1" applyBorder="1" applyAlignment="1">
      <alignment horizontal="center"/>
    </xf>
    <xf numFmtId="49" fontId="9" fillId="0" borderId="8" xfId="8" applyNumberFormat="1" applyFont="1" applyBorder="1" applyAlignment="1">
      <alignment horizontal="center" vertical="center" wrapText="1"/>
    </xf>
    <xf numFmtId="0" fontId="16" fillId="0" borderId="9" xfId="8" applyFont="1" applyBorder="1" applyAlignment="1">
      <alignment horizontal="center"/>
    </xf>
    <xf numFmtId="49" fontId="16" fillId="0" borderId="9" xfId="8" applyNumberFormat="1" applyFont="1" applyBorder="1"/>
    <xf numFmtId="49" fontId="9" fillId="0" borderId="9" xfId="8" applyNumberFormat="1" applyFont="1" applyBorder="1" applyAlignment="1">
      <alignment horizontal="center" vertical="center" wrapText="1"/>
    </xf>
    <xf numFmtId="0" fontId="16" fillId="0" borderId="0" xfId="8" applyFont="1" applyAlignment="1">
      <alignment horizontal="center"/>
    </xf>
    <xf numFmtId="49" fontId="16" fillId="0" borderId="0" xfId="8" applyNumberFormat="1" applyFont="1"/>
    <xf numFmtId="165" fontId="16" fillId="0" borderId="9" xfId="9" applyNumberFormat="1" applyFont="1" applyBorder="1"/>
    <xf numFmtId="0" fontId="13" fillId="2" borderId="7" xfId="0" applyFont="1" applyFill="1" applyBorder="1"/>
    <xf numFmtId="0" fontId="13" fillId="2" borderId="7" xfId="0" applyFont="1" applyFill="1" applyBorder="1" applyAlignment="1">
      <alignment horizontal="left"/>
    </xf>
    <xf numFmtId="0" fontId="13" fillId="2" borderId="7" xfId="4" applyFont="1" applyFill="1" applyBorder="1" applyAlignment="1">
      <alignment horizontal="center"/>
    </xf>
    <xf numFmtId="165" fontId="13" fillId="2" borderId="7" xfId="3" applyNumberFormat="1" applyFont="1" applyFill="1" applyBorder="1" applyAlignment="1">
      <alignment horizontal="center"/>
    </xf>
    <xf numFmtId="0" fontId="15" fillId="2" borderId="8" xfId="0" applyFont="1" applyFill="1" applyBorder="1"/>
    <xf numFmtId="0" fontId="15" fillId="2" borderId="8" xfId="0" applyFont="1" applyFill="1" applyBorder="1" applyAlignment="1">
      <alignment horizontal="left"/>
    </xf>
    <xf numFmtId="0" fontId="13" fillId="2" borderId="9" xfId="0" applyFont="1" applyFill="1" applyBorder="1"/>
    <xf numFmtId="0" fontId="13" fillId="2" borderId="9" xfId="0" applyFont="1" applyFill="1" applyBorder="1" applyAlignment="1">
      <alignment horizontal="left"/>
    </xf>
    <xf numFmtId="0" fontId="13" fillId="2" borderId="9" xfId="4" applyFont="1" applyFill="1" applyBorder="1" applyAlignment="1">
      <alignment horizontal="center"/>
    </xf>
    <xf numFmtId="165" fontId="13" fillId="2" borderId="9" xfId="3" applyNumberFormat="1" applyFont="1" applyFill="1" applyBorder="1" applyAlignment="1">
      <alignment horizontal="center"/>
    </xf>
    <xf numFmtId="0" fontId="13" fillId="2" borderId="0" xfId="4" applyFont="1" applyFill="1"/>
    <xf numFmtId="165" fontId="15" fillId="2" borderId="8" xfId="3" applyNumberFormat="1" applyFont="1" applyFill="1" applyBorder="1" applyAlignment="1">
      <alignment horizontal="center"/>
    </xf>
    <xf numFmtId="0" fontId="16" fillId="0" borderId="0" xfId="8" applyFont="1" applyAlignment="1">
      <alignment wrapText="1"/>
    </xf>
    <xf numFmtId="0" fontId="15" fillId="2" borderId="8" xfId="4" applyFont="1" applyFill="1" applyBorder="1" applyAlignment="1">
      <alignment horizontal="center"/>
    </xf>
    <xf numFmtId="0" fontId="15" fillId="2" borderId="0" xfId="4" applyFont="1" applyFill="1"/>
    <xf numFmtId="165" fontId="10" fillId="0" borderId="2" xfId="3" applyNumberFormat="1" applyFont="1" applyFill="1" applyBorder="1" applyAlignment="1">
      <alignment horizontal="center" vertical="center" wrapText="1"/>
    </xf>
    <xf numFmtId="165" fontId="17" fillId="0" borderId="5" xfId="3" applyNumberFormat="1" applyFont="1" applyBorder="1" applyAlignment="1">
      <alignment horizontal="center"/>
    </xf>
    <xf numFmtId="165" fontId="17" fillId="0" borderId="10" xfId="3" applyNumberFormat="1" applyFont="1" applyBorder="1"/>
    <xf numFmtId="165" fontId="16" fillId="0" borderId="8" xfId="3" applyNumberFormat="1" applyFont="1" applyBorder="1"/>
    <xf numFmtId="165" fontId="16" fillId="0" borderId="0" xfId="3" applyNumberFormat="1" applyFont="1"/>
    <xf numFmtId="165" fontId="17" fillId="0" borderId="8" xfId="3" applyNumberFormat="1" applyFont="1" applyBorder="1"/>
    <xf numFmtId="165" fontId="16" fillId="0" borderId="9" xfId="3" applyNumberFormat="1" applyFont="1" applyBorder="1"/>
    <xf numFmtId="0" fontId="13" fillId="0" borderId="8" xfId="0" applyFont="1" applyBorder="1"/>
    <xf numFmtId="0" fontId="13" fillId="0" borderId="8" xfId="0" applyFont="1" applyBorder="1" applyAlignment="1">
      <alignment horizontal="left"/>
    </xf>
    <xf numFmtId="0" fontId="13" fillId="2" borderId="8" xfId="0" applyFont="1" applyFill="1" applyBorder="1"/>
    <xf numFmtId="0" fontId="13" fillId="2" borderId="8" xfId="0" applyFont="1" applyFill="1" applyBorder="1" applyAlignment="1">
      <alignment horizontal="left"/>
    </xf>
    <xf numFmtId="0" fontId="13" fillId="2" borderId="8" xfId="4" applyFont="1" applyFill="1" applyBorder="1" applyAlignment="1">
      <alignment horizontal="center"/>
    </xf>
    <xf numFmtId="165" fontId="13" fillId="2" borderId="8" xfId="3" applyNumberFormat="1" applyFont="1" applyFill="1" applyBorder="1" applyAlignment="1">
      <alignment horizontal="center"/>
    </xf>
    <xf numFmtId="0" fontId="19" fillId="0" borderId="0" xfId="14" applyFont="1" applyAlignment="1">
      <alignment horizontal="centerContinuous" vertical="center"/>
    </xf>
    <xf numFmtId="0" fontId="7" fillId="0" borderId="0" xfId="14" applyFont="1" applyAlignment="1">
      <alignment horizontal="centerContinuous" vertical="center"/>
    </xf>
    <xf numFmtId="0" fontId="20" fillId="0" borderId="0" xfId="14" applyFont="1"/>
    <xf numFmtId="0" fontId="21" fillId="0" borderId="0" xfId="14" applyFont="1" applyAlignment="1">
      <alignment horizontal="centerContinuous" vertical="center"/>
    </xf>
    <xf numFmtId="0" fontId="22" fillId="0" borderId="0" xfId="14" applyFont="1" applyAlignment="1">
      <alignment horizontal="centerContinuous" vertical="center"/>
    </xf>
    <xf numFmtId="0" fontId="23" fillId="0" borderId="0" xfId="14" applyFont="1" applyAlignment="1">
      <alignment horizontal="centerContinuous" vertical="center"/>
    </xf>
    <xf numFmtId="0" fontId="22" fillId="0" borderId="0" xfId="14" applyFont="1" applyAlignment="1">
      <alignment horizontal="centerContinuous" vertical="justify"/>
    </xf>
    <xf numFmtId="0" fontId="25" fillId="0" borderId="0" xfId="14" applyFont="1" applyAlignment="1">
      <alignment horizontal="centerContinuous" vertical="center"/>
    </xf>
    <xf numFmtId="0" fontId="26" fillId="0" borderId="0" xfId="14" applyFont="1" applyAlignment="1">
      <alignment horizontal="centerContinuous" vertical="center"/>
    </xf>
    <xf numFmtId="0" fontId="7" fillId="0" borderId="0" xfId="14" applyFont="1" applyAlignment="1">
      <alignment horizontal="centerContinuous" vertical="justify"/>
    </xf>
    <xf numFmtId="0" fontId="27" fillId="0" borderId="0" xfId="14" applyFont="1" applyAlignment="1">
      <alignment horizontal="centerContinuous" vertical="justify"/>
    </xf>
    <xf numFmtId="0" fontId="28" fillId="0" borderId="0" xfId="14" applyFont="1" applyAlignment="1">
      <alignment horizontal="centerContinuous" vertical="center"/>
    </xf>
    <xf numFmtId="0" fontId="29" fillId="0" borderId="0" xfId="14" applyFont="1"/>
    <xf numFmtId="0" fontId="7" fillId="0" borderId="0" xfId="14" applyFont="1" applyAlignment="1">
      <alignment vertical="center"/>
    </xf>
    <xf numFmtId="0" fontId="20" fillId="0" borderId="0" xfId="14" applyFont="1" applyAlignment="1">
      <alignment vertical="center"/>
    </xf>
    <xf numFmtId="0" fontId="20" fillId="0" borderId="0" xfId="14" applyFont="1" applyAlignment="1">
      <alignment vertical="center" wrapText="1"/>
    </xf>
    <xf numFmtId="0" fontId="20" fillId="0" borderId="0" xfId="15" applyFont="1" applyFill="1" applyAlignment="1">
      <alignment vertical="center"/>
    </xf>
    <xf numFmtId="0" fontId="20" fillId="0" borderId="0" xfId="15" applyFont="1" applyFill="1" applyAlignment="1">
      <alignment horizontal="justify" vertical="center" wrapText="1"/>
    </xf>
    <xf numFmtId="0" fontId="20" fillId="0" borderId="0" xfId="15" applyFont="1" applyAlignment="1">
      <alignment vertical="center"/>
    </xf>
    <xf numFmtId="0" fontId="20" fillId="0" borderId="0" xfId="15" applyFont="1" applyAlignment="1">
      <alignment horizontal="justify" vertical="center" wrapText="1"/>
    </xf>
    <xf numFmtId="165" fontId="29" fillId="0" borderId="0" xfId="3" applyNumberFormat="1" applyFont="1"/>
    <xf numFmtId="165" fontId="20" fillId="0" borderId="0" xfId="3" applyNumberFormat="1" applyFont="1"/>
    <xf numFmtId="165" fontId="10" fillId="0" borderId="0" xfId="3" applyNumberFormat="1" applyFont="1" applyFill="1" applyBorder="1" applyAlignment="1">
      <alignment horizontal="left" vertical="center"/>
    </xf>
    <xf numFmtId="165" fontId="10" fillId="0" borderId="0" xfId="3" applyNumberFormat="1" applyFont="1" applyFill="1" applyBorder="1" applyAlignment="1">
      <alignment horizontal="center" vertical="center"/>
    </xf>
    <xf numFmtId="165" fontId="10" fillId="0" borderId="7" xfId="3" applyNumberFormat="1" applyFont="1" applyFill="1" applyBorder="1" applyAlignment="1">
      <alignment horizontal="center" vertical="top"/>
    </xf>
    <xf numFmtId="165" fontId="10" fillId="0" borderId="7" xfId="3" applyNumberFormat="1" applyFont="1" applyFill="1" applyBorder="1" applyAlignment="1">
      <alignment horizontal="left" vertical="top"/>
    </xf>
    <xf numFmtId="165" fontId="10" fillId="0" borderId="8" xfId="3" applyNumberFormat="1" applyFont="1" applyFill="1" applyBorder="1" applyAlignment="1">
      <alignment horizontal="left" vertical="top"/>
    </xf>
    <xf numFmtId="165" fontId="10" fillId="0" borderId="8" xfId="3" applyNumberFormat="1" applyFont="1" applyFill="1" applyBorder="1" applyAlignment="1">
      <alignment horizontal="center" vertical="top"/>
    </xf>
    <xf numFmtId="165" fontId="10" fillId="0" borderId="2" xfId="3" applyNumberFormat="1" applyFont="1" applyFill="1" applyBorder="1" applyAlignment="1">
      <alignment vertical="center" wrapText="1"/>
    </xf>
    <xf numFmtId="165" fontId="10" fillId="0" borderId="3" xfId="3" applyNumberFormat="1" applyFont="1" applyFill="1" applyBorder="1" applyAlignment="1">
      <alignment vertical="center" wrapText="1"/>
    </xf>
    <xf numFmtId="165" fontId="10" fillId="0" borderId="20" xfId="3" applyNumberFormat="1" applyFont="1" applyFill="1" applyBorder="1" applyAlignment="1">
      <alignment horizontal="left" vertical="center"/>
    </xf>
    <xf numFmtId="165" fontId="10" fillId="0" borderId="0" xfId="3" applyNumberFormat="1" applyFont="1" applyFill="1" applyBorder="1" applyAlignment="1">
      <alignment horizontal="left" vertical="top"/>
    </xf>
    <xf numFmtId="0" fontId="35" fillId="0" borderId="8" xfId="0" applyFont="1" applyBorder="1" applyAlignment="1">
      <alignment horizontal="center"/>
    </xf>
    <xf numFmtId="49" fontId="20" fillId="0" borderId="0" xfId="14" applyNumberFormat="1" applyFont="1"/>
    <xf numFmtId="0" fontId="17" fillId="0" borderId="16" xfId="8" applyFont="1" applyBorder="1" applyAlignment="1">
      <alignment horizontal="centerContinuous" wrapText="1"/>
    </xf>
    <xf numFmtId="0" fontId="17" fillId="0" borderId="17" xfId="8" applyFont="1" applyBorder="1" applyAlignment="1">
      <alignment horizontal="centerContinuous" wrapText="1"/>
    </xf>
    <xf numFmtId="0" fontId="17" fillId="0" borderId="18" xfId="8" applyFont="1" applyBorder="1" applyAlignment="1">
      <alignment horizontal="centerContinuous" wrapText="1"/>
    </xf>
    <xf numFmtId="14" fontId="0" fillId="0" borderId="0" xfId="0" applyNumberFormat="1" applyAlignment="1">
      <alignment horizontal="left" vertical="top"/>
    </xf>
    <xf numFmtId="165" fontId="10" fillId="0" borderId="2" xfId="3" applyNumberFormat="1" applyFont="1" applyFill="1"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top"/>
    </xf>
    <xf numFmtId="0" fontId="10" fillId="0" borderId="0" xfId="0" applyFont="1" applyAlignment="1">
      <alignment horizontal="left" vertical="top"/>
    </xf>
    <xf numFmtId="0" fontId="10" fillId="0" borderId="7" xfId="0" applyFont="1" applyBorder="1" applyAlignment="1">
      <alignment horizontal="center" vertical="top"/>
    </xf>
    <xf numFmtId="0" fontId="10" fillId="0" borderId="8" xfId="0" applyFont="1" applyBorder="1" applyAlignment="1">
      <alignment horizontal="center" vertical="top"/>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Continuous" vertical="center" wrapText="1"/>
    </xf>
    <xf numFmtId="0" fontId="8" fillId="0" borderId="6" xfId="0" applyFont="1" applyBorder="1" applyAlignment="1">
      <alignment horizontal="centerContinuous"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1" fontId="10"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1" fontId="10" fillId="0" borderId="2" xfId="0" applyNumberFormat="1" applyFont="1" applyBorder="1" applyAlignment="1">
      <alignment vertical="center" wrapText="1"/>
    </xf>
    <xf numFmtId="0" fontId="8"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left" vertical="center" wrapText="1"/>
    </xf>
    <xf numFmtId="164" fontId="10" fillId="0" borderId="2" xfId="0" applyNumberFormat="1" applyFont="1" applyBorder="1" applyAlignment="1">
      <alignment horizontal="center" vertical="center" wrapText="1"/>
    </xf>
    <xf numFmtId="2" fontId="10" fillId="0" borderId="2" xfId="0" applyNumberFormat="1" applyFont="1" applyBorder="1" applyAlignment="1">
      <alignment horizontal="center" vertical="center" wrapText="1"/>
    </xf>
    <xf numFmtId="3" fontId="10" fillId="0" borderId="2" xfId="0" applyNumberFormat="1" applyFont="1" applyBorder="1" applyAlignment="1">
      <alignment vertical="center" wrapText="1"/>
    </xf>
    <xf numFmtId="1" fontId="10" fillId="0" borderId="8" xfId="0" applyNumberFormat="1" applyFont="1" applyBorder="1" applyAlignment="1">
      <alignment horizontal="center" vertical="top"/>
    </xf>
    <xf numFmtId="0" fontId="8" fillId="0" borderId="8" xfId="0" applyFont="1" applyBorder="1" applyAlignment="1">
      <alignment horizontal="center" vertical="top"/>
    </xf>
    <xf numFmtId="1" fontId="8" fillId="0" borderId="2"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2" fontId="8" fillId="0" borderId="2" xfId="0" applyNumberFormat="1" applyFont="1" applyBorder="1" applyAlignment="1">
      <alignment horizontal="center" vertical="center" wrapText="1"/>
    </xf>
    <xf numFmtId="165" fontId="8" fillId="0" borderId="2" xfId="3" applyNumberFormat="1" applyFont="1" applyFill="1" applyBorder="1" applyAlignment="1">
      <alignment vertical="center" wrapText="1"/>
    </xf>
    <xf numFmtId="1" fontId="8" fillId="0" borderId="8" xfId="0" applyNumberFormat="1" applyFont="1" applyBorder="1" applyAlignment="1">
      <alignment horizontal="center" vertical="top"/>
    </xf>
    <xf numFmtId="0" fontId="8" fillId="0" borderId="0" xfId="0" applyFont="1" applyAlignment="1">
      <alignment horizontal="left" vertical="top"/>
    </xf>
    <xf numFmtId="0" fontId="10" fillId="0" borderId="2" xfId="0"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1" fontId="10" fillId="0" borderId="3" xfId="0" applyNumberFormat="1" applyFont="1" applyBorder="1" applyAlignment="1">
      <alignment horizontal="center" vertical="center" wrapText="1"/>
    </xf>
    <xf numFmtId="2" fontId="10" fillId="0" borderId="3" xfId="0" applyNumberFormat="1" applyFont="1" applyBorder="1" applyAlignment="1">
      <alignment horizontal="center" vertical="center" wrapText="1"/>
    </xf>
    <xf numFmtId="0" fontId="10" fillId="0" borderId="9" xfId="0" applyFont="1" applyBorder="1" applyAlignment="1">
      <alignment horizontal="center" vertical="top"/>
    </xf>
    <xf numFmtId="0" fontId="10" fillId="0" borderId="20" xfId="0" applyFont="1" applyBorder="1" applyAlignment="1">
      <alignment horizontal="center" vertical="center"/>
    </xf>
    <xf numFmtId="0" fontId="8" fillId="0" borderId="20" xfId="0" applyFont="1" applyBorder="1" applyAlignment="1">
      <alignment horizontal="left" vertical="center"/>
    </xf>
    <xf numFmtId="0" fontId="40" fillId="0" borderId="2" xfId="0" applyFont="1" applyBorder="1" applyAlignment="1">
      <alignment horizontal="center" vertical="center" wrapText="1"/>
    </xf>
    <xf numFmtId="165" fontId="40" fillId="0" borderId="2" xfId="3" applyNumberFormat="1" applyFont="1" applyFill="1" applyBorder="1" applyAlignment="1">
      <alignment vertical="center" wrapText="1"/>
    </xf>
    <xf numFmtId="0" fontId="40" fillId="0" borderId="8" xfId="0" applyFont="1" applyBorder="1" applyAlignment="1">
      <alignment horizontal="center" vertical="top"/>
    </xf>
    <xf numFmtId="0" fontId="40" fillId="0" borderId="0" xfId="0" applyFont="1" applyAlignment="1">
      <alignment horizontal="left" vertical="top"/>
    </xf>
    <xf numFmtId="0" fontId="41" fillId="0" borderId="2" xfId="0" applyFont="1" applyBorder="1" applyAlignment="1">
      <alignment horizontal="center" vertical="center" wrapText="1"/>
    </xf>
    <xf numFmtId="1" fontId="41" fillId="0" borderId="2" xfId="0" applyNumberFormat="1" applyFont="1" applyBorder="1" applyAlignment="1">
      <alignment horizontal="center" vertical="center" wrapText="1"/>
    </xf>
    <xf numFmtId="164" fontId="41" fillId="0" borderId="2" xfId="0" applyNumberFormat="1" applyFont="1" applyBorder="1" applyAlignment="1">
      <alignment horizontal="center" vertical="center" wrapText="1"/>
    </xf>
    <xf numFmtId="2" fontId="41" fillId="0" borderId="2" xfId="0" applyNumberFormat="1" applyFont="1" applyBorder="1" applyAlignment="1">
      <alignment horizontal="center" vertical="center" wrapText="1"/>
    </xf>
    <xf numFmtId="165" fontId="41" fillId="0" borderId="2" xfId="3" applyNumberFormat="1" applyFont="1" applyFill="1" applyBorder="1" applyAlignment="1">
      <alignment vertical="center" wrapText="1"/>
    </xf>
    <xf numFmtId="1" fontId="41" fillId="0" borderId="8" xfId="0" applyNumberFormat="1" applyFont="1" applyBorder="1" applyAlignment="1">
      <alignment horizontal="center" vertical="top"/>
    </xf>
    <xf numFmtId="0" fontId="41" fillId="0" borderId="8" xfId="0" applyFont="1" applyBorder="1" applyAlignment="1">
      <alignment horizontal="center" vertical="top"/>
    </xf>
    <xf numFmtId="0" fontId="41" fillId="0" borderId="0" xfId="0" applyFont="1" applyAlignment="1">
      <alignment horizontal="left" vertical="top"/>
    </xf>
    <xf numFmtId="0" fontId="8" fillId="0" borderId="11" xfId="0" applyFont="1" applyBorder="1" applyAlignment="1">
      <alignment horizontal="center" vertical="center" wrapText="1"/>
    </xf>
    <xf numFmtId="1" fontId="10" fillId="0" borderId="0" xfId="0" applyNumberFormat="1" applyFont="1" applyAlignment="1">
      <alignment horizontal="center" vertical="center" wrapText="1"/>
    </xf>
    <xf numFmtId="165" fontId="10" fillId="0" borderId="0" xfId="3" applyNumberFormat="1" applyFont="1" applyAlignment="1">
      <alignment horizontal="left" vertical="center"/>
    </xf>
    <xf numFmtId="165" fontId="8" fillId="0" borderId="1" xfId="3" applyNumberFormat="1" applyFont="1" applyBorder="1" applyAlignment="1">
      <alignment horizontal="center" vertical="center" wrapText="1"/>
    </xf>
    <xf numFmtId="165" fontId="10" fillId="0" borderId="2" xfId="3" applyNumberFormat="1" applyFont="1" applyBorder="1" applyAlignment="1">
      <alignment vertical="center" wrapText="1"/>
    </xf>
    <xf numFmtId="0" fontId="16" fillId="0" borderId="5" xfId="16" applyFont="1" applyBorder="1"/>
    <xf numFmtId="0" fontId="16" fillId="0" borderId="5" xfId="16" applyFont="1" applyBorder="1" applyAlignment="1">
      <alignment horizontal="center"/>
    </xf>
    <xf numFmtId="0" fontId="16" fillId="0" borderId="5" xfId="16" applyFont="1" applyBorder="1" applyAlignment="1">
      <alignment horizontal="center" vertical="center"/>
    </xf>
    <xf numFmtId="165" fontId="9" fillId="0" borderId="5" xfId="17" applyNumberFormat="1" applyFont="1" applyBorder="1"/>
    <xf numFmtId="0" fontId="16" fillId="0" borderId="0" xfId="16" applyFont="1"/>
    <xf numFmtId="0" fontId="16" fillId="0" borderId="0" xfId="16" applyFont="1" applyAlignment="1">
      <alignment horizontal="center"/>
    </xf>
    <xf numFmtId="0" fontId="16" fillId="0" borderId="0" xfId="16" applyFont="1" applyAlignment="1">
      <alignment horizontal="center" vertical="center"/>
    </xf>
    <xf numFmtId="165" fontId="9" fillId="0" borderId="0" xfId="17" applyNumberFormat="1" applyFont="1"/>
    <xf numFmtId="0" fontId="17" fillId="0" borderId="5" xfId="16" applyFont="1" applyBorder="1" applyAlignment="1">
      <alignment horizontal="center" vertical="center"/>
    </xf>
    <xf numFmtId="165" fontId="43" fillId="0" borderId="5" xfId="17" applyNumberFormat="1" applyFont="1" applyBorder="1" applyAlignment="1">
      <alignment horizontal="center" vertical="center"/>
    </xf>
    <xf numFmtId="0" fontId="17" fillId="0" borderId="0" xfId="16" applyFont="1" applyAlignment="1">
      <alignment horizontal="center" vertical="center"/>
    </xf>
    <xf numFmtId="0" fontId="40" fillId="0" borderId="5" xfId="16" applyFont="1" applyBorder="1"/>
    <xf numFmtId="0" fontId="40" fillId="0" borderId="5" xfId="16" applyFont="1" applyBorder="1" applyAlignment="1">
      <alignment horizontal="center"/>
    </xf>
    <xf numFmtId="0" fontId="40" fillId="0" borderId="5" xfId="16" applyFont="1" applyBorder="1" applyAlignment="1">
      <alignment horizontal="center" vertical="center"/>
    </xf>
    <xf numFmtId="165" fontId="40" fillId="0" borderId="5" xfId="17" applyNumberFormat="1" applyFont="1" applyBorder="1"/>
    <xf numFmtId="0" fontId="40" fillId="0" borderId="0" xfId="16" applyFont="1"/>
    <xf numFmtId="0" fontId="10" fillId="0" borderId="0" xfId="0" applyFont="1" applyAlignment="1">
      <alignment horizontal="center" vertical="center" wrapText="1"/>
    </xf>
    <xf numFmtId="3" fontId="10" fillId="0" borderId="0" xfId="0" applyNumberFormat="1" applyFont="1" applyAlignment="1">
      <alignment horizontal="center" vertical="center" wrapText="1"/>
    </xf>
    <xf numFmtId="0" fontId="8" fillId="0" borderId="0" xfId="0" applyFont="1" applyAlignment="1">
      <alignment horizontal="center" vertical="center" wrapText="1"/>
    </xf>
    <xf numFmtId="0" fontId="10" fillId="4" borderId="2" xfId="0" applyFont="1" applyFill="1" applyBorder="1" applyAlignment="1">
      <alignment horizontal="center" vertical="center" wrapText="1"/>
    </xf>
    <xf numFmtId="0" fontId="10" fillId="4" borderId="2" xfId="0" applyFont="1" applyFill="1" applyBorder="1" applyAlignment="1">
      <alignment horizontal="left" vertical="center" wrapText="1"/>
    </xf>
    <xf numFmtId="1" fontId="10" fillId="4" borderId="2" xfId="0" applyNumberFormat="1" applyFont="1" applyFill="1" applyBorder="1" applyAlignment="1">
      <alignment horizontal="center" vertical="center" wrapText="1"/>
    </xf>
    <xf numFmtId="164" fontId="10" fillId="4" borderId="2"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165" fontId="10" fillId="4" borderId="2" xfId="3" applyNumberFormat="1" applyFont="1" applyFill="1" applyBorder="1" applyAlignment="1">
      <alignment vertical="center" wrapText="1"/>
    </xf>
    <xf numFmtId="165" fontId="10" fillId="4" borderId="2" xfId="3" applyNumberFormat="1" applyFont="1" applyFill="1" applyBorder="1" applyAlignment="1">
      <alignment horizontal="center" vertical="center" wrapText="1"/>
    </xf>
    <xf numFmtId="3" fontId="10" fillId="4" borderId="0" xfId="0" applyNumberFormat="1" applyFont="1" applyFill="1" applyAlignment="1">
      <alignment horizontal="center" vertical="center" wrapText="1"/>
    </xf>
    <xf numFmtId="0" fontId="10" fillId="4" borderId="8" xfId="0" applyFont="1" applyFill="1" applyBorder="1" applyAlignment="1">
      <alignment horizontal="center" vertical="top"/>
    </xf>
    <xf numFmtId="1" fontId="10" fillId="4" borderId="8" xfId="0" applyNumberFormat="1" applyFont="1" applyFill="1" applyBorder="1" applyAlignment="1">
      <alignment horizontal="center" vertical="top"/>
    </xf>
    <xf numFmtId="165" fontId="10" fillId="4" borderId="8" xfId="3" applyNumberFormat="1" applyFont="1" applyFill="1" applyBorder="1" applyAlignment="1">
      <alignment horizontal="left" vertical="top"/>
    </xf>
    <xf numFmtId="0" fontId="10" fillId="4" borderId="0" xfId="0" applyFont="1" applyFill="1" applyAlignment="1">
      <alignment horizontal="left" vertical="top"/>
    </xf>
    <xf numFmtId="165" fontId="10" fillId="0" borderId="0" xfId="0" applyNumberFormat="1" applyFont="1" applyAlignment="1">
      <alignment horizontal="left" vertical="top"/>
    </xf>
    <xf numFmtId="0" fontId="8" fillId="0" borderId="2" xfId="0" applyFont="1" applyBorder="1" applyAlignment="1">
      <alignment horizontal="left"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1" fontId="10" fillId="0" borderId="2" xfId="0" applyNumberFormat="1" applyFont="1" applyFill="1" applyBorder="1" applyAlignment="1">
      <alignment horizontal="center" vertical="center" wrapText="1"/>
    </xf>
    <xf numFmtId="164" fontId="10" fillId="0" borderId="2" xfId="0" applyNumberFormat="1" applyFont="1" applyFill="1" applyBorder="1" applyAlignment="1">
      <alignment horizontal="center" vertical="center" wrapText="1"/>
    </xf>
    <xf numFmtId="2" fontId="10" fillId="0" borderId="2" xfId="0" applyNumberFormat="1" applyFont="1" applyFill="1" applyBorder="1" applyAlignment="1">
      <alignment horizontal="center" vertical="center" wrapText="1"/>
    </xf>
    <xf numFmtId="3" fontId="10" fillId="0" borderId="0" xfId="0" applyNumberFormat="1" applyFont="1" applyFill="1" applyAlignment="1">
      <alignment horizontal="center" vertical="center" wrapText="1"/>
    </xf>
    <xf numFmtId="0" fontId="10" fillId="0" borderId="8" xfId="0" applyFont="1" applyFill="1" applyBorder="1" applyAlignment="1">
      <alignment horizontal="center" vertical="top"/>
    </xf>
    <xf numFmtId="1" fontId="10" fillId="0" borderId="8" xfId="0" applyNumberFormat="1" applyFont="1" applyFill="1" applyBorder="1" applyAlignment="1">
      <alignment horizontal="center" vertical="top"/>
    </xf>
    <xf numFmtId="0" fontId="10" fillId="0" borderId="0" xfId="0" applyFont="1" applyFill="1" applyAlignment="1">
      <alignment horizontal="left" vertical="top"/>
    </xf>
    <xf numFmtId="0" fontId="8" fillId="0" borderId="2" xfId="0" applyFont="1" applyBorder="1" applyAlignment="1">
      <alignment vertical="center"/>
    </xf>
    <xf numFmtId="165" fontId="8" fillId="0" borderId="1" xfId="3" applyNumberFormat="1" applyFont="1" applyBorder="1" applyAlignment="1">
      <alignment horizontal="left" vertical="center"/>
    </xf>
    <xf numFmtId="0" fontId="8" fillId="0" borderId="12" xfId="0" applyFont="1" applyBorder="1" applyAlignment="1">
      <alignment horizontal="center" vertical="center"/>
    </xf>
    <xf numFmtId="0" fontId="8" fillId="0" borderId="11" xfId="0" applyFont="1" applyBorder="1" applyAlignment="1">
      <alignment horizontal="left" vertical="center"/>
    </xf>
    <xf numFmtId="165" fontId="43" fillId="0" borderId="17" xfId="17" applyNumberFormat="1" applyFont="1" applyBorder="1" applyAlignment="1">
      <alignment vertical="center"/>
    </xf>
    <xf numFmtId="165" fontId="43" fillId="0" borderId="18" xfId="17" applyNumberFormat="1" applyFont="1" applyBorder="1" applyAlignment="1">
      <alignment vertical="center"/>
    </xf>
    <xf numFmtId="0" fontId="45" fillId="0" borderId="5" xfId="16" applyFont="1" applyBorder="1"/>
    <xf numFmtId="0" fontId="45" fillId="0" borderId="5" xfId="16" applyFont="1" applyBorder="1" applyAlignment="1">
      <alignment horizontal="center"/>
    </xf>
    <xf numFmtId="0" fontId="45" fillId="0" borderId="5" xfId="16" applyFont="1" applyBorder="1" applyAlignment="1">
      <alignment horizontal="center" vertical="center"/>
    </xf>
    <xf numFmtId="165" fontId="45" fillId="0" borderId="5" xfId="17" applyNumberFormat="1" applyFont="1" applyBorder="1"/>
    <xf numFmtId="0" fontId="20" fillId="0" borderId="0" xfId="14" applyFont="1" applyAlignment="1">
      <alignment horizontal="justify" vertical="center" wrapText="1"/>
    </xf>
    <xf numFmtId="0" fontId="20" fillId="0" borderId="0" xfId="14" applyFont="1" applyAlignment="1">
      <alignment horizontal="left" vertical="center" wrapText="1"/>
    </xf>
    <xf numFmtId="0" fontId="34" fillId="0" borderId="0" xfId="14" applyFont="1" applyAlignment="1">
      <alignment horizontal="justify" vertical="center" wrapText="1"/>
    </xf>
    <xf numFmtId="0" fontId="8" fillId="3" borderId="21" xfId="0" applyFont="1" applyFill="1" applyBorder="1" applyAlignment="1">
      <alignment horizontal="center" vertical="center" wrapText="1"/>
    </xf>
    <xf numFmtId="0" fontId="8" fillId="3" borderId="0" xfId="0" applyFont="1" applyFill="1" applyAlignment="1">
      <alignment horizontal="center" vertical="center" wrapText="1"/>
    </xf>
    <xf numFmtId="0" fontId="7" fillId="0" borderId="0" xfId="14" applyFont="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44" fillId="0" borderId="28" xfId="0" applyFont="1" applyBorder="1" applyAlignment="1">
      <alignment horizontal="center" vertical="center"/>
    </xf>
    <xf numFmtId="0" fontId="8" fillId="0" borderId="28" xfId="0" applyFont="1" applyBorder="1" applyAlignment="1">
      <alignment horizontal="center" vertical="center"/>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1" fontId="10" fillId="0" borderId="13" xfId="0" applyNumberFormat="1" applyFont="1" applyBorder="1" applyAlignment="1">
      <alignment horizontal="center" vertical="center" wrapText="1"/>
    </xf>
    <xf numFmtId="1" fontId="10" fillId="0" borderId="14" xfId="0" applyNumberFormat="1" applyFont="1" applyBorder="1" applyAlignment="1">
      <alignment horizontal="center" vertical="center" wrapText="1"/>
    </xf>
    <xf numFmtId="0" fontId="17" fillId="0" borderId="15" xfId="8" applyFont="1" applyBorder="1" applyAlignment="1">
      <alignment horizontal="center" vertical="center"/>
    </xf>
    <xf numFmtId="0" fontId="17" fillId="0" borderId="19" xfId="8" applyFont="1" applyBorder="1" applyAlignment="1">
      <alignment horizontal="center" vertical="center"/>
    </xf>
    <xf numFmtId="49" fontId="17" fillId="0" borderId="15" xfId="8" applyNumberFormat="1" applyFont="1" applyBorder="1" applyAlignment="1">
      <alignment horizontal="center" vertical="center"/>
    </xf>
    <xf numFmtId="49" fontId="17" fillId="0" borderId="19" xfId="8" applyNumberFormat="1" applyFont="1" applyBorder="1" applyAlignment="1">
      <alignment horizontal="center" vertical="center"/>
    </xf>
    <xf numFmtId="0" fontId="13" fillId="0" borderId="0" xfId="4" applyFont="1" applyAlignment="1">
      <alignment horizontal="center"/>
    </xf>
    <xf numFmtId="165" fontId="13" fillId="0" borderId="0" xfId="4" applyNumberFormat="1" applyFont="1" applyAlignment="1">
      <alignment horizontal="center"/>
    </xf>
    <xf numFmtId="0" fontId="14" fillId="0" borderId="0" xfId="4" applyFont="1" applyAlignment="1">
      <alignment horizontal="center"/>
    </xf>
    <xf numFmtId="165" fontId="14" fillId="0" borderId="0" xfId="4" applyNumberFormat="1" applyFont="1" applyAlignment="1">
      <alignment horizontal="center"/>
    </xf>
  </cellXfs>
  <cellStyles count="18">
    <cellStyle name="Bình thường 2" xfId="1"/>
    <cellStyle name="Bình thường 3" xfId="4"/>
    <cellStyle name="Bình thường 4" xfId="6"/>
    <cellStyle name="Bình thường 5" xfId="8"/>
    <cellStyle name="Bình thường 6" xfId="10"/>
    <cellStyle name="Bình thường 7" xfId="12"/>
    <cellStyle name="Comma" xfId="3" builtinId="3"/>
    <cellStyle name="Comma 2" xfId="17"/>
    <cellStyle name="Dấu phẩy 2" xfId="2"/>
    <cellStyle name="Dấu phẩy 3" xfId="5"/>
    <cellStyle name="Dấu phẩy 4" xfId="7"/>
    <cellStyle name="Dấu phẩy 5" xfId="9"/>
    <cellStyle name="Dấu phẩy 6" xfId="11"/>
    <cellStyle name="Dấu phẩy 7" xfId="13"/>
    <cellStyle name="Normal" xfId="0" builtinId="0"/>
    <cellStyle name="Normal 2" xfId="16"/>
    <cellStyle name="Normal 9" xfId="14"/>
    <cellStyle name="Normal_thuyetminhKSXD-BP2011 2" xfId="15"/>
  </cellStyles>
  <dxfs count="1">
    <dxf>
      <fill>
        <patternFill patternType="solid">
          <fgColor rgb="FFFF0000"/>
          <bgColor rgb="FFFFFFFF"/>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1.%20T&#237;nh%20to&#225;n%20NC&amp;MTC%20cac%20tinh/2.%20T&#7881;nh%20B&#7841;c%20Li&#234;u%20(c&#243;%20bi&#7875;n)/2.%20Gi&#225;%20ca%20%20m&#225;y%20B&#7841;c%20Li&#234;u%20-%20th&#225;ng%2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0Ph&#226;n%20vi&#7879;n%20KTXD%20MN/2.%20C&#244;ng%20vi&#7879;c/2020/20.%20C&#7847;n%20Th&#417;/3.%20M&#225;y%20thi%20c&#244;ng/2.3%20Gi&#225;%20ca%20m&#225;y%20-%20in%20Ki&#234;n%20Giang.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3f6b57d19646761/LamSachDonGia/Data/Projects/C&#7847;n%20Th&#417;/2021/Ca%20may/2.3%20Gi&#225;%20ca%20m&#225;y%20-%20in%20SOc%20Tran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1.CONG%20VIEC%20GXD\HOAN%20THANH\NAM_2020\DM_TT_10.2019_File%20tinh%20toan\1.GCMGXD_TT01-QD1134-mo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
      <sheetName val="Ts"/>
      <sheetName val="Bia"/>
      <sheetName val="Bia1"/>
      <sheetName val="TM"/>
      <sheetName val="Bao cao tham tra"/>
      <sheetName val="Tong hop kinh phi"/>
      <sheetName val="DMTL"/>
      <sheetName val="THCP tu van"/>
      <sheetName val="DT man-month"/>
      <sheetName val="Cp chuyen gia"/>
      <sheetName val="Tienluong"/>
      <sheetName val="CPK TV"/>
      <sheetName val="Tien do TV"/>
      <sheetName val="THCP khac"/>
      <sheetName val="THDT goi thau XD"/>
      <sheetName val="CP Du phong"/>
      <sheetName val="THCP xay dung"/>
      <sheetName val="Don gia tong hop"/>
      <sheetName val="Du toan XD"/>
      <sheetName val="Don gia XD"/>
      <sheetName val="TH vat tu XD"/>
      <sheetName val="Thong ke thep"/>
      <sheetName val="Gia vua XD"/>
      <sheetName val="Gia vat lieu HTXD"/>
      <sheetName val="Nhan cong XD"/>
      <sheetName val="Bia-GCM"/>
      <sheetName val="Thuyet Minh"/>
      <sheetName val="GCM XD IN"/>
      <sheetName val="GCM KS, TN IN"/>
      <sheetName val="Gia ca may XD"/>
      <sheetName val="Du thau XD"/>
      <sheetName val="Bia2"/>
      <sheetName val="THDT goi thau TB"/>
      <sheetName val="THCP thiet bi"/>
      <sheetName val="CP mua sam TB"/>
      <sheetName val="CP ban quyen CN"/>
      <sheetName val="CP dao tao"/>
      <sheetName val="CP chay thu TB"/>
      <sheetName val="CP Thi nghiem TB"/>
      <sheetName val="THCP Lap dat"/>
      <sheetName val="Du toan LD"/>
      <sheetName val="Don gia LD"/>
      <sheetName val="TH vat tu LD"/>
      <sheetName val="Gia vua LD"/>
      <sheetName val="Gia vat lieu HTLD"/>
      <sheetName val="Nhan cong LD"/>
      <sheetName val="Gia ca may LD"/>
      <sheetName val="Du thau LD"/>
      <sheetName val="Tho lai may_III"/>
      <sheetName val="Tho lai may_IV"/>
    </sheetNames>
    <sheetDataSet>
      <sheetData sheetId="0">
        <row r="101">
          <cell r="C101">
            <v>0</v>
          </cell>
        </row>
      </sheetData>
      <sheetData sheetId="1">
        <row r="34">
          <cell r="N34">
            <v>17395</v>
          </cell>
        </row>
        <row r="35">
          <cell r="N35">
            <v>14200</v>
          </cell>
        </row>
        <row r="36">
          <cell r="N36">
            <v>1739</v>
          </cell>
        </row>
      </sheetData>
      <sheetData sheetId="2"/>
      <sheetData sheetId="3"/>
      <sheetData sheetId="4"/>
      <sheetData sheetId="5"/>
      <sheetData sheetId="6">
        <row r="8">
          <cell r="F8" t="e">
            <v>#REF!</v>
          </cell>
        </row>
        <row r="9">
          <cell r="F9" t="e">
            <v>#REF!</v>
          </cell>
        </row>
      </sheetData>
      <sheetData sheetId="7">
        <row r="4">
          <cell r="L4" t="e">
            <v>#REF!</v>
          </cell>
        </row>
        <row r="38">
          <cell r="Q38" t="e">
            <v>#REF!</v>
          </cell>
        </row>
        <row r="39">
          <cell r="Q39">
            <v>0</v>
          </cell>
        </row>
        <row r="40">
          <cell r="Q40">
            <v>0</v>
          </cell>
        </row>
        <row r="286">
          <cell r="AB286">
            <v>221250000</v>
          </cell>
        </row>
      </sheetData>
      <sheetData sheetId="8"/>
      <sheetData sheetId="9"/>
      <sheetData sheetId="10"/>
      <sheetData sheetId="11"/>
      <sheetData sheetId="12"/>
      <sheetData sheetId="13"/>
      <sheetData sheetId="14"/>
      <sheetData sheetId="15"/>
      <sheetData sheetId="16">
        <row r="9">
          <cell r="C9" t="e">
            <v>#REF!</v>
          </cell>
        </row>
        <row r="13">
          <cell r="C13" t="e">
            <v>#REF!</v>
          </cell>
        </row>
        <row r="45">
          <cell r="D45" t="e">
            <v>#REF!</v>
          </cell>
        </row>
      </sheetData>
      <sheetData sheetId="17">
        <row r="10">
          <cell r="D10">
            <v>0</v>
          </cell>
        </row>
        <row r="12">
          <cell r="D12">
            <v>0</v>
          </cell>
        </row>
        <row r="15">
          <cell r="D15" t="e">
            <v>#REF!</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0">
          <cell r="F10" t="e">
            <v>#REF!</v>
          </cell>
        </row>
      </sheetData>
      <sheetData sheetId="34">
        <row r="6">
          <cell r="D6">
            <v>0</v>
          </cell>
        </row>
      </sheetData>
      <sheetData sheetId="35"/>
      <sheetData sheetId="36"/>
      <sheetData sheetId="37"/>
      <sheetData sheetId="38"/>
      <sheetData sheetId="39"/>
      <sheetData sheetId="40">
        <row r="10">
          <cell r="D10">
            <v>0</v>
          </cell>
        </row>
        <row r="12">
          <cell r="D12">
            <v>0</v>
          </cell>
        </row>
        <row r="25">
          <cell r="D25" t="e">
            <v>#REF!</v>
          </cell>
        </row>
        <row r="26">
          <cell r="D26" t="e">
            <v>#REF!</v>
          </cell>
        </row>
        <row r="27">
          <cell r="D27" t="e">
            <v>#REF!</v>
          </cell>
        </row>
      </sheetData>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
      <sheetName val="Ts"/>
      <sheetName val="Bia"/>
      <sheetName val="Bia1"/>
      <sheetName val="TM"/>
      <sheetName val="Bao cao tham tra"/>
      <sheetName val="Tong hop kinh phi"/>
      <sheetName val="DMTL"/>
      <sheetName val="THCP tu van"/>
      <sheetName val="DT man-month"/>
      <sheetName val="Cp chuyen gia"/>
      <sheetName val="Tienluong"/>
      <sheetName val="CPK TV"/>
      <sheetName val="Tien do TV"/>
      <sheetName val="THCP khac"/>
      <sheetName val="THDT goi thau XD"/>
      <sheetName val="CP Du phong"/>
      <sheetName val="THCP xay dung"/>
      <sheetName val="Don gia tong hop"/>
      <sheetName val="Du toan XD"/>
      <sheetName val="Don gia XD"/>
      <sheetName val="TH vat tu XD"/>
      <sheetName val="Thong ke thep"/>
      <sheetName val="Gia vua XD"/>
      <sheetName val="Gia vat lieu HTXD"/>
      <sheetName val="Nhan cong XD"/>
      <sheetName val="Bia-GCM"/>
      <sheetName val="Thuyet Minh"/>
      <sheetName val="GCM XD IN"/>
      <sheetName val="GCM KS, TN IN"/>
      <sheetName val="Gia ca may XD"/>
      <sheetName val="Du thau XD"/>
      <sheetName val="Bia2"/>
      <sheetName val="THDT goi thau TB"/>
      <sheetName val="THCP thiet bi"/>
      <sheetName val="CP mua sam TB"/>
      <sheetName val="CP ban quyen CN"/>
      <sheetName val="CP dao tao"/>
      <sheetName val="CP chay thu TB"/>
      <sheetName val="CP Thi nghiem TB"/>
      <sheetName val="THCP Lap dat"/>
      <sheetName val="Du toan LD"/>
      <sheetName val="Don gia LD"/>
      <sheetName val="TH vat tu LD"/>
      <sheetName val="Gia vua LD"/>
      <sheetName val="Gia vat lieu HTLD"/>
      <sheetName val="Nhan cong LD"/>
      <sheetName val="Gia ca may LD"/>
      <sheetName val="Du thau LD"/>
      <sheetName val="Tho lai may_II "/>
      <sheetName val="Tho lai may_III "/>
      <sheetName val="Tho lai may IV"/>
    </sheetNames>
    <sheetDataSet>
      <sheetData sheetId="0">
        <row r="101">
          <cell r="C101">
            <v>0</v>
          </cell>
        </row>
      </sheetData>
      <sheetData sheetId="1">
        <row r="34">
          <cell r="N34">
            <v>13168</v>
          </cell>
        </row>
        <row r="35">
          <cell r="N35">
            <v>10754</v>
          </cell>
        </row>
        <row r="36">
          <cell r="N36">
            <v>1864.44</v>
          </cell>
        </row>
      </sheetData>
      <sheetData sheetId="2">
        <row r="42">
          <cell r="D42" t="str">
            <v xml:space="preserve">DỰ ÁN: </v>
          </cell>
        </row>
      </sheetData>
      <sheetData sheetId="3"/>
      <sheetData sheetId="4"/>
      <sheetData sheetId="5"/>
      <sheetData sheetId="6">
        <row r="8">
          <cell r="F8" t="e">
            <v>#REF!</v>
          </cell>
        </row>
        <row r="9">
          <cell r="F9" t="e">
            <v>#REF!</v>
          </cell>
        </row>
      </sheetData>
      <sheetData sheetId="7">
        <row r="4">
          <cell r="L4" t="e">
            <v>#REF!</v>
          </cell>
        </row>
        <row r="38">
          <cell r="Q38" t="e">
            <v>#REF!</v>
          </cell>
        </row>
        <row r="286">
          <cell r="AB286">
            <v>221250000</v>
          </cell>
        </row>
      </sheetData>
      <sheetData sheetId="8"/>
      <sheetData sheetId="9"/>
      <sheetData sheetId="10"/>
      <sheetData sheetId="11"/>
      <sheetData sheetId="12"/>
      <sheetData sheetId="13"/>
      <sheetData sheetId="14"/>
      <sheetData sheetId="15"/>
      <sheetData sheetId="16">
        <row r="9">
          <cell r="C9" t="e">
            <v>#REF!</v>
          </cell>
        </row>
        <row r="13">
          <cell r="C13" t="e">
            <v>#REF!</v>
          </cell>
        </row>
        <row r="45">
          <cell r="D45" t="e">
            <v>#REF!</v>
          </cell>
        </row>
      </sheetData>
      <sheetData sheetId="17">
        <row r="15">
          <cell r="D15" t="e">
            <v>#REF!</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row r="8">
          <cell r="B8" t="str">
            <v>M101.0101</v>
          </cell>
        </row>
      </sheetData>
      <sheetData sheetId="31"/>
      <sheetData sheetId="32"/>
      <sheetData sheetId="33">
        <row r="10">
          <cell r="F10" t="e">
            <v>#REF!</v>
          </cell>
        </row>
      </sheetData>
      <sheetData sheetId="34">
        <row r="6">
          <cell r="D6">
            <v>0</v>
          </cell>
        </row>
      </sheetData>
      <sheetData sheetId="35"/>
      <sheetData sheetId="36"/>
      <sheetData sheetId="37"/>
      <sheetData sheetId="38"/>
      <sheetData sheetId="39"/>
      <sheetData sheetId="40">
        <row r="25">
          <cell r="D25" t="e">
            <v>#REF!</v>
          </cell>
        </row>
        <row r="26">
          <cell r="D26" t="e">
            <v>#REF!</v>
          </cell>
        </row>
        <row r="27">
          <cell r="D27" t="e">
            <v>#REF!</v>
          </cell>
        </row>
      </sheetData>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
      <sheetName val="Ts"/>
      <sheetName val="Bia"/>
      <sheetName val="Bia1"/>
      <sheetName val="TM"/>
      <sheetName val="Bao cao tham tra"/>
      <sheetName val="Tong hop kinh phi"/>
      <sheetName val="DMTL"/>
      <sheetName val="THCP tu van"/>
      <sheetName val="DT man-month"/>
      <sheetName val="Cp chuyen gia"/>
      <sheetName val="Tienluong"/>
      <sheetName val="CPK TV"/>
      <sheetName val="Tien do TV"/>
      <sheetName val="THCP khac"/>
      <sheetName val="THDT goi thau XD"/>
      <sheetName val="CP Du phong"/>
      <sheetName val="THCP xay dung"/>
      <sheetName val="Don gia tong hop"/>
      <sheetName val="Du toan XD"/>
      <sheetName val="Don gia XD"/>
      <sheetName val="TH vat tu XD"/>
      <sheetName val="Thong ke thep"/>
      <sheetName val="Gia vua XD"/>
      <sheetName val="Gia vat lieu HTXD"/>
      <sheetName val="Nhan cong XD"/>
      <sheetName val="Bia-GCM"/>
      <sheetName val="Thuyet Minh"/>
      <sheetName val="GCM XD IN"/>
      <sheetName val="GCM KS, TN IN"/>
      <sheetName val="Gia ca may XD"/>
      <sheetName val="Du thau XD"/>
      <sheetName val="Bia2"/>
      <sheetName val="THDT goi thau TB"/>
      <sheetName val="THCP thiet bi"/>
      <sheetName val="CP mua sam TB"/>
      <sheetName val="CP ban quyen CN"/>
      <sheetName val="CP dao tao"/>
      <sheetName val="CP chay thu TB"/>
      <sheetName val="CP Thi nghiem TB"/>
      <sheetName val="THCP Lap dat"/>
      <sheetName val="Du toan LD"/>
      <sheetName val="Don gia LD"/>
      <sheetName val="TH vat tu LD"/>
      <sheetName val="Gia vua LD"/>
      <sheetName val="Gia vat lieu HTLD"/>
      <sheetName val="Nhan cong LD"/>
      <sheetName val="Gia ca may LD"/>
      <sheetName val="Du thau LD"/>
      <sheetName val="Tho lai may_II "/>
      <sheetName val="Tho lai may_III "/>
      <sheetName val="Tho lai may IV"/>
    </sheetNames>
    <sheetDataSet>
      <sheetData sheetId="0">
        <row r="101">
          <cell r="C101">
            <v>0</v>
          </cell>
        </row>
      </sheetData>
      <sheetData sheetId="1">
        <row r="34">
          <cell r="N34">
            <v>13168</v>
          </cell>
        </row>
        <row r="35">
          <cell r="N35">
            <v>10754</v>
          </cell>
        </row>
        <row r="36">
          <cell r="N36">
            <v>1864.44</v>
          </cell>
        </row>
      </sheetData>
      <sheetData sheetId="2"/>
      <sheetData sheetId="3"/>
      <sheetData sheetId="4"/>
      <sheetData sheetId="5"/>
      <sheetData sheetId="6">
        <row r="8">
          <cell r="F8" t="e">
            <v>#REF!</v>
          </cell>
        </row>
        <row r="9">
          <cell r="F9" t="e">
            <v>#REF!</v>
          </cell>
        </row>
      </sheetData>
      <sheetData sheetId="7">
        <row r="4">
          <cell r="L4" t="e">
            <v>#REF!</v>
          </cell>
        </row>
        <row r="38">
          <cell r="Q38" t="e">
            <v>#REF!</v>
          </cell>
        </row>
        <row r="39">
          <cell r="Q39">
            <v>0</v>
          </cell>
        </row>
        <row r="40">
          <cell r="Q40">
            <v>0</v>
          </cell>
        </row>
        <row r="286">
          <cell r="AB286">
            <v>221250000</v>
          </cell>
        </row>
      </sheetData>
      <sheetData sheetId="8"/>
      <sheetData sheetId="9"/>
      <sheetData sheetId="10"/>
      <sheetData sheetId="11"/>
      <sheetData sheetId="12"/>
      <sheetData sheetId="13"/>
      <sheetData sheetId="14"/>
      <sheetData sheetId="15"/>
      <sheetData sheetId="16">
        <row r="9">
          <cell r="C9" t="e">
            <v>#REF!</v>
          </cell>
        </row>
        <row r="13">
          <cell r="C13" t="e">
            <v>#REF!</v>
          </cell>
        </row>
        <row r="45">
          <cell r="D45" t="e">
            <v>#REF!</v>
          </cell>
        </row>
      </sheetData>
      <sheetData sheetId="17">
        <row r="10">
          <cell r="D10">
            <v>0</v>
          </cell>
        </row>
        <row r="12">
          <cell r="D12">
            <v>0</v>
          </cell>
        </row>
        <row r="15">
          <cell r="D15" t="e">
            <v>#REF!</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0">
          <cell r="F10" t="e">
            <v>#REF!</v>
          </cell>
        </row>
      </sheetData>
      <sheetData sheetId="34">
        <row r="6">
          <cell r="D6">
            <v>0</v>
          </cell>
        </row>
      </sheetData>
      <sheetData sheetId="35"/>
      <sheetData sheetId="36"/>
      <sheetData sheetId="37"/>
      <sheetData sheetId="38"/>
      <sheetData sheetId="39"/>
      <sheetData sheetId="40">
        <row r="10">
          <cell r="D10">
            <v>0</v>
          </cell>
        </row>
        <row r="12">
          <cell r="D12">
            <v>0</v>
          </cell>
        </row>
        <row r="25">
          <cell r="D25" t="e">
            <v>#REF!</v>
          </cell>
        </row>
        <row r="26">
          <cell r="D26" t="e">
            <v>#REF!</v>
          </cell>
        </row>
        <row r="27">
          <cell r="D27" t="e">
            <v>#REF!</v>
          </cell>
        </row>
      </sheetData>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
      <sheetName val="Bia"/>
      <sheetName val="Thuyet Minh"/>
      <sheetName val="GCM IN"/>
      <sheetName val="Gia ca may"/>
      <sheetName val="Nhien lieu"/>
      <sheetName val="Sheet2"/>
      <sheetName val="Sheet2 (2)"/>
      <sheetName val="Nhan cong"/>
      <sheetName val="He so dieu chinh"/>
      <sheetName val="Calendar"/>
      <sheetName val="QCDutoanGXD"/>
      <sheetName val="Gia ca may (2)"/>
    </sheetNames>
    <sheetDataSet>
      <sheetData sheetId="0">
        <row r="4">
          <cell r="C4">
            <v>2350000</v>
          </cell>
        </row>
        <row r="5">
          <cell r="C5">
            <v>2350000</v>
          </cell>
        </row>
        <row r="6">
          <cell r="C6">
            <v>0</v>
          </cell>
        </row>
        <row r="7">
          <cell r="C7">
            <v>0</v>
          </cell>
        </row>
        <row r="8">
          <cell r="C8">
            <v>0</v>
          </cell>
        </row>
        <row r="9">
          <cell r="C9">
            <v>0</v>
          </cell>
        </row>
        <row r="10">
          <cell r="C10">
            <v>0</v>
          </cell>
        </row>
        <row r="11">
          <cell r="C11">
            <v>0</v>
          </cell>
        </row>
        <row r="12">
          <cell r="C12">
            <v>0</v>
          </cell>
        </row>
      </sheetData>
      <sheetData sheetId="1"/>
      <sheetData sheetId="2"/>
      <sheetData sheetId="3"/>
      <sheetData sheetId="4"/>
      <sheetData sheetId="5"/>
      <sheetData sheetId="6"/>
      <sheetData sheetId="7"/>
      <sheetData sheetId="8">
        <row r="35">
          <cell r="M35">
            <v>165404</v>
          </cell>
        </row>
        <row r="38">
          <cell r="M38">
            <v>195231</v>
          </cell>
        </row>
        <row r="42">
          <cell r="M42">
            <v>230481</v>
          </cell>
        </row>
        <row r="46">
          <cell r="M46">
            <v>272058</v>
          </cell>
        </row>
        <row r="49">
          <cell r="M49">
            <v>321769</v>
          </cell>
        </row>
        <row r="50">
          <cell r="M50">
            <v>379615</v>
          </cell>
        </row>
        <row r="100">
          <cell r="M100">
            <v>296462</v>
          </cell>
        </row>
        <row r="104">
          <cell r="M104">
            <v>422096</v>
          </cell>
        </row>
        <row r="110">
          <cell r="M110">
            <v>197038</v>
          </cell>
        </row>
        <row r="111">
          <cell r="M111">
            <v>232288</v>
          </cell>
        </row>
        <row r="112">
          <cell r="M112">
            <v>275673</v>
          </cell>
        </row>
        <row r="115">
          <cell r="M115">
            <v>197038</v>
          </cell>
        </row>
        <row r="116">
          <cell r="M116">
            <v>232288</v>
          </cell>
        </row>
        <row r="117">
          <cell r="M117">
            <v>275673</v>
          </cell>
        </row>
        <row r="120">
          <cell r="M120">
            <v>226865</v>
          </cell>
        </row>
        <row r="121">
          <cell r="M121">
            <v>265731</v>
          </cell>
        </row>
        <row r="122">
          <cell r="M122">
            <v>310923</v>
          </cell>
        </row>
        <row r="125">
          <cell r="M125">
            <v>226865</v>
          </cell>
        </row>
        <row r="127">
          <cell r="M127">
            <v>310923</v>
          </cell>
        </row>
        <row r="130">
          <cell r="M130">
            <v>270250</v>
          </cell>
        </row>
        <row r="132">
          <cell r="M132">
            <v>371481</v>
          </cell>
        </row>
        <row r="135">
          <cell r="M135">
            <v>270250</v>
          </cell>
        </row>
        <row r="137">
          <cell r="M137">
            <v>371481</v>
          </cell>
        </row>
        <row r="138">
          <cell r="M138">
            <v>435654</v>
          </cell>
        </row>
        <row r="146">
          <cell r="M146">
            <v>234096</v>
          </cell>
        </row>
        <row r="173">
          <cell r="M173">
            <v>197038</v>
          </cell>
        </row>
        <row r="174">
          <cell r="M174">
            <v>226865</v>
          </cell>
        </row>
        <row r="175">
          <cell r="M175">
            <v>255788</v>
          </cell>
        </row>
        <row r="178">
          <cell r="M178">
            <v>197038</v>
          </cell>
        </row>
        <row r="184">
          <cell r="M184">
            <v>212404</v>
          </cell>
        </row>
        <row r="185">
          <cell r="M185">
            <v>240423</v>
          </cell>
        </row>
        <row r="186">
          <cell r="M186">
            <v>270250</v>
          </cell>
        </row>
        <row r="205">
          <cell r="M205">
            <v>253981</v>
          </cell>
        </row>
        <row r="207">
          <cell r="M207">
            <v>337135</v>
          </cell>
        </row>
        <row r="208">
          <cell r="M208">
            <v>353404</v>
          </cell>
        </row>
        <row r="209">
          <cell r="M209">
            <v>374192</v>
          </cell>
        </row>
        <row r="210">
          <cell r="M210">
            <v>394077</v>
          </cell>
        </row>
        <row r="211">
          <cell r="M211">
            <v>423000</v>
          </cell>
        </row>
        <row r="212">
          <cell r="M212">
            <v>444692</v>
          </cell>
        </row>
        <row r="216">
          <cell r="M216">
            <v>286519</v>
          </cell>
        </row>
        <row r="218">
          <cell r="M218">
            <v>320865</v>
          </cell>
        </row>
        <row r="221">
          <cell r="M221">
            <v>394981</v>
          </cell>
        </row>
        <row r="225">
          <cell r="M225">
            <v>240423</v>
          </cell>
        </row>
        <row r="227">
          <cell r="M227">
            <v>264827</v>
          </cell>
        </row>
        <row r="246">
          <cell r="M246">
            <v>353404</v>
          </cell>
        </row>
        <row r="249">
          <cell r="M249">
            <v>394981</v>
          </cell>
        </row>
        <row r="253">
          <cell r="M253">
            <v>469096</v>
          </cell>
        </row>
        <row r="257">
          <cell r="M257">
            <v>376000</v>
          </cell>
        </row>
        <row r="258">
          <cell r="M258">
            <v>394981</v>
          </cell>
        </row>
        <row r="260">
          <cell r="M260">
            <v>458250</v>
          </cell>
        </row>
        <row r="264">
          <cell r="M264">
            <v>394077</v>
          </cell>
        </row>
        <row r="269">
          <cell r="M269">
            <v>388654</v>
          </cell>
        </row>
        <row r="271">
          <cell r="M271">
            <v>444692</v>
          </cell>
        </row>
        <row r="276">
          <cell r="M276">
            <v>353404</v>
          </cell>
        </row>
        <row r="278">
          <cell r="M278">
            <v>423000</v>
          </cell>
        </row>
        <row r="288">
          <cell r="M288">
            <v>212404</v>
          </cell>
        </row>
        <row r="289">
          <cell r="M289">
            <v>240423</v>
          </cell>
        </row>
        <row r="290">
          <cell r="M290">
            <v>270250</v>
          </cell>
        </row>
        <row r="293">
          <cell r="M293">
            <v>197038</v>
          </cell>
        </row>
        <row r="294">
          <cell r="M294">
            <v>226865</v>
          </cell>
        </row>
        <row r="295">
          <cell r="M295">
            <v>255788</v>
          </cell>
        </row>
        <row r="318">
          <cell r="M318">
            <v>519712</v>
          </cell>
        </row>
        <row r="323">
          <cell r="M323">
            <v>488981</v>
          </cell>
        </row>
        <row r="329">
          <cell r="M329">
            <v>444692</v>
          </cell>
        </row>
        <row r="332">
          <cell r="M332">
            <v>444692</v>
          </cell>
        </row>
        <row r="334">
          <cell r="M334">
            <v>469096</v>
          </cell>
        </row>
        <row r="340">
          <cell r="M340">
            <v>423000</v>
          </cell>
        </row>
        <row r="345">
          <cell r="M345">
            <v>394981</v>
          </cell>
        </row>
        <row r="360">
          <cell r="M360">
            <v>282000</v>
          </cell>
        </row>
        <row r="361">
          <cell r="M361">
            <v>337135</v>
          </cell>
        </row>
        <row r="365">
          <cell r="M365">
            <v>278385</v>
          </cell>
        </row>
        <row r="366">
          <cell r="M366">
            <v>337135</v>
          </cell>
        </row>
      </sheetData>
      <sheetData sheetId="9"/>
      <sheetData sheetId="10">
        <row r="2">
          <cell r="Z2">
            <v>2013</v>
          </cell>
        </row>
      </sheetData>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26"/>
  <sheetViews>
    <sheetView view="pageBreakPreview" zoomScale="70" zoomScaleNormal="70" zoomScaleSheetLayoutView="70" workbookViewId="0">
      <selection activeCell="K11" sqref="K11"/>
    </sheetView>
  </sheetViews>
  <sheetFormatPr defaultColWidth="9.1640625" defaultRowHeight="16.5"/>
  <cols>
    <col min="1" max="16384" width="9.1640625" style="95"/>
  </cols>
  <sheetData>
    <row r="1" spans="1:13" ht="20.25">
      <c r="A1" s="93" t="s">
        <v>1769</v>
      </c>
      <c r="B1" s="94"/>
      <c r="C1" s="94"/>
      <c r="D1" s="94"/>
      <c r="E1" s="94"/>
      <c r="F1" s="94"/>
      <c r="G1" s="94"/>
      <c r="H1" s="94"/>
      <c r="I1" s="94"/>
      <c r="J1" s="94"/>
      <c r="K1" s="94"/>
      <c r="L1" s="94"/>
      <c r="M1" s="94"/>
    </row>
    <row r="9" spans="1:13" ht="42">
      <c r="A9" s="96" t="s">
        <v>1742</v>
      </c>
      <c r="B9" s="97"/>
      <c r="C9" s="97"/>
      <c r="D9" s="97"/>
      <c r="E9" s="97"/>
      <c r="F9" s="97"/>
      <c r="G9" s="97"/>
      <c r="H9" s="97"/>
      <c r="I9" s="97"/>
      <c r="J9" s="97"/>
      <c r="K9" s="97"/>
      <c r="L9" s="97"/>
      <c r="M9" s="97"/>
    </row>
    <row r="10" spans="1:13" ht="33">
      <c r="A10" s="98" t="s">
        <v>1743</v>
      </c>
      <c r="B10" s="99"/>
      <c r="C10" s="99"/>
      <c r="D10" s="99"/>
      <c r="E10" s="99"/>
      <c r="F10" s="99"/>
      <c r="G10" s="99"/>
      <c r="H10" s="99"/>
      <c r="I10" s="99"/>
      <c r="J10" s="99"/>
      <c r="K10" s="99"/>
      <c r="L10" s="99"/>
      <c r="M10" s="99"/>
    </row>
    <row r="11" spans="1:13" ht="33">
      <c r="A11" s="98" t="s">
        <v>1799</v>
      </c>
      <c r="B11" s="99"/>
      <c r="C11" s="99"/>
      <c r="D11" s="99"/>
      <c r="E11" s="99"/>
      <c r="F11" s="99"/>
      <c r="G11" s="99"/>
      <c r="H11" s="99"/>
      <c r="I11" s="99"/>
      <c r="J11" s="99"/>
      <c r="K11" s="99"/>
      <c r="L11" s="99"/>
      <c r="M11" s="99"/>
    </row>
    <row r="12" spans="1:13" ht="30">
      <c r="A12" s="100" t="s">
        <v>1798</v>
      </c>
      <c r="B12" s="99"/>
      <c r="C12" s="99"/>
      <c r="D12" s="99"/>
      <c r="E12" s="99"/>
      <c r="F12" s="99"/>
      <c r="G12" s="99"/>
      <c r="H12" s="99"/>
      <c r="I12" s="99"/>
      <c r="J12" s="99"/>
      <c r="K12" s="99"/>
      <c r="L12" s="99"/>
      <c r="M12" s="99"/>
    </row>
    <row r="13" spans="1:13" ht="16.5" customHeight="1">
      <c r="A13" s="101"/>
      <c r="B13" s="99"/>
      <c r="C13" s="99"/>
      <c r="D13" s="99"/>
      <c r="E13" s="99"/>
      <c r="F13" s="99"/>
      <c r="G13" s="99"/>
      <c r="H13" s="99"/>
      <c r="I13" s="99"/>
      <c r="J13" s="99"/>
      <c r="K13" s="99"/>
      <c r="L13" s="99"/>
      <c r="M13" s="99"/>
    </row>
    <row r="14" spans="1:13" ht="24" customHeight="1">
      <c r="A14" s="94" t="s">
        <v>1794</v>
      </c>
      <c r="B14" s="102"/>
      <c r="C14" s="102"/>
      <c r="D14" s="102"/>
      <c r="E14" s="102"/>
      <c r="F14" s="102"/>
      <c r="G14" s="102"/>
      <c r="H14" s="102"/>
      <c r="I14" s="102"/>
      <c r="J14" s="102"/>
      <c r="K14" s="102"/>
      <c r="L14" s="102"/>
      <c r="M14" s="102"/>
    </row>
    <row r="15" spans="1:13" ht="21.75" customHeight="1">
      <c r="A15" s="94" t="s">
        <v>1800</v>
      </c>
      <c r="B15" s="102"/>
      <c r="C15" s="102"/>
      <c r="D15" s="102"/>
      <c r="E15" s="102"/>
      <c r="F15" s="102"/>
      <c r="G15" s="102"/>
      <c r="H15" s="102"/>
      <c r="I15" s="102"/>
      <c r="J15" s="102"/>
      <c r="K15" s="102"/>
      <c r="L15" s="102"/>
      <c r="M15" s="102"/>
    </row>
    <row r="25" spans="1:13" ht="18.75" customHeight="1">
      <c r="A25" s="103" t="s">
        <v>1797</v>
      </c>
      <c r="B25" s="102"/>
      <c r="C25" s="102"/>
      <c r="D25" s="102"/>
      <c r="E25" s="102"/>
      <c r="F25" s="102"/>
      <c r="G25" s="102"/>
      <c r="H25" s="102"/>
      <c r="I25" s="102"/>
      <c r="J25" s="102"/>
      <c r="K25" s="102"/>
      <c r="L25" s="102"/>
      <c r="M25" s="102"/>
    </row>
    <row r="26" spans="1:13" ht="21.75" customHeight="1"/>
  </sheetData>
  <printOptions horizontalCentered="1"/>
  <pageMargins left="0.98425196850393704" right="0.78740157480314965" top="0.59055118110236227" bottom="0.59055118110236227" header="0.23622047244094491" footer="0.23622047244094491"/>
  <pageSetup paperSize="9" orientation="landscape"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B1:R32"/>
  <sheetViews>
    <sheetView view="pageBreakPreview" zoomScaleNormal="70" zoomScaleSheetLayoutView="100" workbookViewId="0">
      <selection activeCell="B29" sqref="B29:N29"/>
    </sheetView>
  </sheetViews>
  <sheetFormatPr defaultColWidth="9.1640625" defaultRowHeight="16.5"/>
  <cols>
    <col min="1" max="1" width="9.1640625" style="95"/>
    <col min="2" max="2" width="14.6640625" style="95" customWidth="1"/>
    <col min="3" max="13" width="9.1640625" style="95"/>
    <col min="14" max="14" width="14.1640625" style="95" customWidth="1"/>
    <col min="15" max="15" width="12.33203125" style="114" bestFit="1" customWidth="1"/>
    <col min="16" max="16" width="9.1640625" style="95"/>
    <col min="17" max="17" width="10.1640625" style="95" bestFit="1" customWidth="1"/>
    <col min="18" max="18" width="10" style="95" bestFit="1" customWidth="1"/>
    <col min="19" max="16384" width="9.1640625" style="95"/>
  </cols>
  <sheetData>
    <row r="1" spans="2:16" s="105" customFormat="1" ht="21.95" customHeight="1">
      <c r="B1" s="104" t="s">
        <v>1744</v>
      </c>
      <c r="C1" s="104"/>
      <c r="D1" s="104"/>
      <c r="E1" s="104"/>
      <c r="F1" s="104"/>
      <c r="G1" s="104"/>
      <c r="H1" s="104"/>
      <c r="I1" s="104"/>
      <c r="J1" s="104"/>
      <c r="K1" s="104"/>
      <c r="L1" s="104"/>
      <c r="M1" s="104"/>
      <c r="N1" s="104"/>
      <c r="O1" s="113"/>
    </row>
    <row r="2" spans="2:16" ht="21.95" customHeight="1">
      <c r="B2" s="106" t="s">
        <v>1745</v>
      </c>
      <c r="C2" s="107"/>
      <c r="D2" s="107"/>
      <c r="E2" s="107"/>
      <c r="F2" s="107"/>
      <c r="G2" s="107"/>
      <c r="H2" s="107"/>
      <c r="I2" s="107"/>
      <c r="J2" s="107"/>
      <c r="K2" s="107"/>
      <c r="L2" s="107"/>
      <c r="M2" s="107"/>
      <c r="N2" s="107"/>
    </row>
    <row r="3" spans="2:16" ht="36" customHeight="1">
      <c r="B3" s="239" t="s">
        <v>1746</v>
      </c>
      <c r="C3" s="239"/>
      <c r="D3" s="239"/>
      <c r="E3" s="239"/>
      <c r="F3" s="239"/>
      <c r="G3" s="239"/>
      <c r="H3" s="239"/>
      <c r="I3" s="239"/>
      <c r="J3" s="239"/>
      <c r="K3" s="239"/>
      <c r="L3" s="239"/>
      <c r="M3" s="239"/>
      <c r="N3" s="239"/>
    </row>
    <row r="4" spans="2:16" ht="36" customHeight="1">
      <c r="B4" s="239" t="s">
        <v>1747</v>
      </c>
      <c r="C4" s="239"/>
      <c r="D4" s="239"/>
      <c r="E4" s="239"/>
      <c r="F4" s="239"/>
      <c r="G4" s="239"/>
      <c r="H4" s="239"/>
      <c r="I4" s="239"/>
      <c r="J4" s="239"/>
      <c r="K4" s="239"/>
      <c r="L4" s="239"/>
      <c r="M4" s="239"/>
      <c r="N4" s="239"/>
    </row>
    <row r="5" spans="2:16" ht="21.95" customHeight="1">
      <c r="B5" s="244" t="s">
        <v>1770</v>
      </c>
      <c r="C5" s="244"/>
      <c r="D5" s="244"/>
      <c r="E5" s="244"/>
      <c r="F5" s="244"/>
      <c r="G5" s="244"/>
      <c r="H5" s="244"/>
      <c r="I5" s="244"/>
      <c r="J5" s="244"/>
      <c r="K5" s="244"/>
      <c r="L5" s="244"/>
      <c r="M5" s="244"/>
      <c r="N5" s="244"/>
    </row>
    <row r="6" spans="2:16" ht="21.95" customHeight="1">
      <c r="B6" s="107" t="s">
        <v>1748</v>
      </c>
      <c r="C6" s="107"/>
      <c r="D6" s="107"/>
      <c r="E6" s="107"/>
      <c r="F6" s="107"/>
      <c r="G6" s="107"/>
      <c r="H6" s="107"/>
      <c r="I6" s="107"/>
      <c r="J6" s="107"/>
      <c r="K6" s="107"/>
      <c r="L6" s="107"/>
      <c r="M6" s="107"/>
      <c r="N6" s="107"/>
    </row>
    <row r="7" spans="2:16" ht="21.95" customHeight="1">
      <c r="B7" s="108" t="s">
        <v>1749</v>
      </c>
      <c r="C7" s="107" t="s">
        <v>1739</v>
      </c>
      <c r="D7" s="107"/>
      <c r="E7" s="107"/>
      <c r="F7" s="107"/>
      <c r="G7" s="107"/>
      <c r="H7" s="107"/>
      <c r="I7" s="107"/>
      <c r="J7" s="107"/>
      <c r="K7" s="107"/>
      <c r="L7" s="107"/>
      <c r="M7" s="107"/>
      <c r="N7" s="107"/>
    </row>
    <row r="8" spans="2:16" ht="21.95" customHeight="1">
      <c r="B8" s="107" t="s">
        <v>1750</v>
      </c>
      <c r="C8" s="107" t="s">
        <v>1751</v>
      </c>
      <c r="D8" s="107"/>
      <c r="E8" s="107"/>
      <c r="F8" s="107"/>
      <c r="G8" s="107"/>
      <c r="H8" s="107"/>
      <c r="I8" s="107"/>
      <c r="J8" s="107"/>
      <c r="K8" s="107"/>
      <c r="L8" s="107"/>
      <c r="M8" s="107"/>
      <c r="N8" s="107"/>
    </row>
    <row r="9" spans="2:16" ht="21.95" customHeight="1">
      <c r="B9" s="107" t="s">
        <v>1752</v>
      </c>
      <c r="C9" s="107" t="s">
        <v>1753</v>
      </c>
      <c r="D9" s="107"/>
      <c r="E9" s="107"/>
      <c r="F9" s="107"/>
      <c r="G9" s="107"/>
      <c r="H9" s="107"/>
      <c r="I9" s="107"/>
      <c r="J9" s="107"/>
      <c r="K9" s="107"/>
      <c r="L9" s="107"/>
      <c r="M9" s="107"/>
      <c r="N9" s="107"/>
    </row>
    <row r="10" spans="2:16" ht="21.95" customHeight="1">
      <c r="B10" s="107" t="s">
        <v>1754</v>
      </c>
      <c r="C10" s="107" t="s">
        <v>1755</v>
      </c>
      <c r="D10" s="107"/>
      <c r="E10" s="107"/>
      <c r="F10" s="107"/>
      <c r="G10" s="107"/>
      <c r="H10" s="107"/>
      <c r="I10" s="107"/>
      <c r="J10" s="107"/>
      <c r="K10" s="107"/>
      <c r="L10" s="107"/>
      <c r="M10" s="107"/>
      <c r="N10" s="107"/>
    </row>
    <row r="11" spans="2:16" ht="21.95" customHeight="1">
      <c r="B11" s="107" t="s">
        <v>1756</v>
      </c>
      <c r="C11" s="107" t="s">
        <v>1757</v>
      </c>
      <c r="D11" s="107"/>
      <c r="E11" s="107"/>
      <c r="F11" s="107"/>
      <c r="G11" s="107"/>
      <c r="H11" s="107"/>
      <c r="I11" s="107"/>
      <c r="J11" s="107"/>
      <c r="K11" s="107"/>
      <c r="L11" s="107"/>
      <c r="M11" s="107"/>
      <c r="N11" s="107"/>
    </row>
    <row r="12" spans="2:16" ht="21.95" customHeight="1">
      <c r="B12" s="107" t="s">
        <v>1758</v>
      </c>
      <c r="C12" s="107" t="s">
        <v>1759</v>
      </c>
      <c r="D12" s="107"/>
      <c r="E12" s="107"/>
      <c r="F12" s="107"/>
      <c r="G12" s="107"/>
      <c r="H12" s="107"/>
      <c r="I12" s="107"/>
      <c r="J12" s="107"/>
      <c r="K12" s="107"/>
      <c r="L12" s="107"/>
      <c r="M12" s="107"/>
      <c r="N12" s="107"/>
    </row>
    <row r="13" spans="2:16" ht="62.25" customHeight="1">
      <c r="B13" s="239" t="s">
        <v>1929</v>
      </c>
      <c r="C13" s="239"/>
      <c r="D13" s="239"/>
      <c r="E13" s="239"/>
      <c r="F13" s="239"/>
      <c r="G13" s="239"/>
      <c r="H13" s="239"/>
      <c r="I13" s="239"/>
      <c r="J13" s="239"/>
      <c r="K13" s="239"/>
      <c r="L13" s="239"/>
      <c r="M13" s="239"/>
      <c r="N13" s="239"/>
    </row>
    <row r="14" spans="2:16" ht="68.25" customHeight="1">
      <c r="B14" s="239" t="s">
        <v>1930</v>
      </c>
      <c r="C14" s="239"/>
      <c r="D14" s="239"/>
      <c r="E14" s="239"/>
      <c r="F14" s="239"/>
      <c r="G14" s="239"/>
      <c r="H14" s="239"/>
      <c r="I14" s="239"/>
      <c r="J14" s="239"/>
      <c r="K14" s="239"/>
      <c r="L14" s="239"/>
      <c r="M14" s="239"/>
      <c r="N14" s="239"/>
    </row>
    <row r="15" spans="2:16" ht="71.25" customHeight="1">
      <c r="B15" s="239" t="s">
        <v>1931</v>
      </c>
      <c r="C15" s="239"/>
      <c r="D15" s="239"/>
      <c r="E15" s="239"/>
      <c r="F15" s="239"/>
      <c r="G15" s="239"/>
      <c r="H15" s="239"/>
      <c r="I15" s="239"/>
      <c r="J15" s="239"/>
      <c r="K15" s="239"/>
      <c r="L15" s="239"/>
      <c r="M15" s="239"/>
      <c r="N15" s="239"/>
    </row>
    <row r="16" spans="2:16" ht="26.25" customHeight="1">
      <c r="B16" s="107" t="s">
        <v>1760</v>
      </c>
      <c r="C16" s="107"/>
      <c r="D16" s="107"/>
      <c r="E16" s="107"/>
      <c r="F16" s="107"/>
      <c r="G16" s="107"/>
      <c r="H16" s="107"/>
      <c r="I16" s="107"/>
      <c r="J16" s="107"/>
      <c r="K16" s="107"/>
      <c r="L16" s="107"/>
      <c r="M16" s="107"/>
      <c r="N16" s="107"/>
      <c r="P16" s="95">
        <f>'Giá ca máy 2026 - TT37'!U1</f>
        <v>0</v>
      </c>
    </row>
    <row r="17" spans="2:18" ht="38.25" customHeight="1">
      <c r="B17" s="241" t="s">
        <v>1934</v>
      </c>
      <c r="C17" s="241"/>
      <c r="D17" s="241"/>
      <c r="E17" s="241"/>
      <c r="F17" s="241"/>
      <c r="G17" s="241"/>
      <c r="H17" s="241"/>
      <c r="I17" s="241"/>
      <c r="J17" s="241"/>
      <c r="K17" s="241"/>
      <c r="L17" s="241"/>
      <c r="M17" s="241"/>
      <c r="N17" s="241"/>
    </row>
    <row r="18" spans="2:18" ht="32.450000000000003" customHeight="1">
      <c r="B18" s="240" t="s">
        <v>1935</v>
      </c>
      <c r="C18" s="240"/>
      <c r="D18" s="240"/>
      <c r="E18" s="240"/>
      <c r="F18" s="240"/>
      <c r="G18" s="240"/>
      <c r="H18" s="240"/>
      <c r="I18" s="240"/>
      <c r="J18" s="240"/>
      <c r="K18" s="240"/>
      <c r="L18" s="240"/>
      <c r="M18" s="240"/>
      <c r="N18" s="240"/>
      <c r="P18" s="242" t="s">
        <v>1904</v>
      </c>
      <c r="Q18" s="243"/>
    </row>
    <row r="19" spans="2:18" ht="21.95" customHeight="1">
      <c r="B19" s="109" t="s">
        <v>1795</v>
      </c>
      <c r="C19" s="110"/>
      <c r="D19" s="110"/>
      <c r="E19" s="110"/>
      <c r="F19" s="110"/>
      <c r="G19" s="110"/>
      <c r="H19" s="110"/>
      <c r="I19" s="110"/>
      <c r="J19" s="110"/>
      <c r="K19" s="107"/>
      <c r="L19" s="107"/>
      <c r="M19" s="107"/>
      <c r="N19" s="107"/>
      <c r="O19" s="114">
        <f>'Giá ca máy 2026 - TT37'!V7</f>
        <v>19654.545454545452</v>
      </c>
      <c r="P19" s="125">
        <v>0.74</v>
      </c>
      <c r="Q19" s="114">
        <f>O19/P19</f>
        <v>26560.196560196557</v>
      </c>
      <c r="R19" s="126"/>
    </row>
    <row r="20" spans="2:18" ht="21.95" customHeight="1">
      <c r="B20" s="109" t="s">
        <v>1796</v>
      </c>
      <c r="C20" s="110"/>
      <c r="D20" s="110"/>
      <c r="E20" s="110"/>
      <c r="F20" s="110"/>
      <c r="G20" s="110"/>
      <c r="H20" s="110"/>
      <c r="I20" s="110"/>
      <c r="J20" s="110"/>
      <c r="K20" s="107"/>
      <c r="L20" s="107"/>
      <c r="M20" s="107"/>
      <c r="N20" s="107"/>
      <c r="O20" s="114">
        <f>'Giá ca máy 2026 - TT37'!W7</f>
        <v>20263.63636363636</v>
      </c>
      <c r="P20" s="125">
        <v>0.87</v>
      </c>
      <c r="Q20" s="114">
        <f>O20/P20</f>
        <v>23291.536050156737</v>
      </c>
      <c r="R20" s="126"/>
    </row>
    <row r="21" spans="2:18" ht="40.9" customHeight="1">
      <c r="B21" s="241" t="s">
        <v>1818</v>
      </c>
      <c r="C21" s="241"/>
      <c r="D21" s="241"/>
      <c r="E21" s="241"/>
      <c r="F21" s="241"/>
      <c r="G21" s="241"/>
      <c r="H21" s="241"/>
      <c r="I21" s="241"/>
      <c r="J21" s="241"/>
      <c r="K21" s="241"/>
      <c r="L21" s="241"/>
      <c r="M21" s="241"/>
      <c r="N21" s="241"/>
      <c r="P21" s="125">
        <v>0.87</v>
      </c>
      <c r="Q21" s="114">
        <f>O21/P21</f>
        <v>0</v>
      </c>
      <c r="R21" s="95" t="s">
        <v>1905</v>
      </c>
    </row>
    <row r="22" spans="2:18" ht="57" customHeight="1">
      <c r="B22" s="241" t="s">
        <v>1819</v>
      </c>
      <c r="C22" s="241"/>
      <c r="D22" s="241"/>
      <c r="E22" s="241"/>
      <c r="F22" s="241"/>
      <c r="G22" s="241"/>
      <c r="H22" s="241"/>
      <c r="I22" s="241"/>
      <c r="J22" s="241"/>
      <c r="K22" s="241"/>
      <c r="L22" s="241"/>
      <c r="M22" s="241"/>
      <c r="N22" s="241"/>
    </row>
    <row r="23" spans="2:18" ht="102.75" customHeight="1">
      <c r="B23" s="241" t="s">
        <v>1932</v>
      </c>
      <c r="C23" s="241"/>
      <c r="D23" s="241"/>
      <c r="E23" s="241"/>
      <c r="F23" s="241"/>
      <c r="G23" s="241"/>
      <c r="H23" s="241"/>
      <c r="I23" s="241"/>
      <c r="J23" s="241"/>
      <c r="K23" s="241"/>
      <c r="L23" s="241"/>
      <c r="M23" s="241"/>
      <c r="N23" s="241"/>
    </row>
    <row r="24" spans="2:18" ht="21.95" hidden="1" customHeight="1">
      <c r="B24" s="107" t="s">
        <v>1761</v>
      </c>
      <c r="C24" s="107"/>
      <c r="D24" s="107"/>
      <c r="E24" s="107"/>
      <c r="F24" s="107"/>
      <c r="G24" s="107"/>
      <c r="H24" s="107"/>
      <c r="I24" s="107"/>
      <c r="J24" s="107"/>
      <c r="K24" s="107"/>
      <c r="L24" s="107"/>
      <c r="M24" s="107"/>
      <c r="N24" s="107"/>
    </row>
    <row r="25" spans="2:18" ht="24" hidden="1" customHeight="1">
      <c r="B25" s="240" t="s">
        <v>1762</v>
      </c>
      <c r="C25" s="240"/>
      <c r="D25" s="240"/>
      <c r="E25" s="240"/>
      <c r="F25" s="240"/>
      <c r="G25" s="240"/>
      <c r="H25" s="240"/>
      <c r="I25" s="240"/>
      <c r="J25" s="240"/>
      <c r="K25" s="240"/>
      <c r="L25" s="240"/>
      <c r="M25" s="240"/>
      <c r="N25" s="240"/>
    </row>
    <row r="26" spans="2:18" ht="21.95" hidden="1" customHeight="1">
      <c r="B26" s="111" t="s">
        <v>1763</v>
      </c>
      <c r="C26" s="112"/>
      <c r="D26" s="112"/>
      <c r="E26" s="112"/>
      <c r="F26" s="112"/>
      <c r="G26" s="112"/>
      <c r="H26" s="112"/>
      <c r="I26" s="112"/>
      <c r="J26" s="112"/>
      <c r="K26" s="107"/>
      <c r="L26" s="107"/>
      <c r="M26" s="107"/>
      <c r="N26" s="107"/>
    </row>
    <row r="27" spans="2:18" ht="54.95" customHeight="1">
      <c r="B27" s="239" t="s">
        <v>1764</v>
      </c>
      <c r="C27" s="239"/>
      <c r="D27" s="239"/>
      <c r="E27" s="239"/>
      <c r="F27" s="239"/>
      <c r="G27" s="239"/>
      <c r="H27" s="239"/>
      <c r="I27" s="239"/>
      <c r="J27" s="239"/>
      <c r="K27" s="239"/>
      <c r="L27" s="239"/>
      <c r="M27" s="239"/>
      <c r="N27" s="239"/>
    </row>
    <row r="28" spans="2:18" ht="21.95" customHeight="1">
      <c r="B28" s="106" t="s">
        <v>1765</v>
      </c>
      <c r="C28" s="107"/>
      <c r="D28" s="107"/>
      <c r="E28" s="107"/>
      <c r="F28" s="107"/>
      <c r="G28" s="107"/>
      <c r="H28" s="107"/>
      <c r="I28" s="107"/>
      <c r="J28" s="107"/>
      <c r="K28" s="107"/>
      <c r="L28" s="107"/>
      <c r="M28" s="107"/>
      <c r="N28" s="107"/>
    </row>
    <row r="29" spans="2:18" ht="73.900000000000006" customHeight="1">
      <c r="B29" s="241" t="s">
        <v>1933</v>
      </c>
      <c r="C29" s="241"/>
      <c r="D29" s="241"/>
      <c r="E29" s="241"/>
      <c r="F29" s="241"/>
      <c r="G29" s="241"/>
      <c r="H29" s="241"/>
      <c r="I29" s="241"/>
      <c r="J29" s="241"/>
      <c r="K29" s="241"/>
      <c r="L29" s="241"/>
      <c r="M29" s="241"/>
      <c r="N29" s="241"/>
    </row>
    <row r="30" spans="2:18" ht="21.95" customHeight="1">
      <c r="B30" s="106" t="s">
        <v>1766</v>
      </c>
      <c r="C30" s="107"/>
      <c r="D30" s="107"/>
      <c r="E30" s="107"/>
      <c r="F30" s="107"/>
      <c r="G30" s="107"/>
      <c r="H30" s="107"/>
      <c r="I30" s="107"/>
      <c r="J30" s="107"/>
      <c r="K30" s="107"/>
      <c r="L30" s="107"/>
      <c r="M30" s="107"/>
      <c r="N30" s="107"/>
    </row>
    <row r="31" spans="2:18" ht="65.25" customHeight="1">
      <c r="B31" s="239" t="s">
        <v>1767</v>
      </c>
      <c r="C31" s="239"/>
      <c r="D31" s="239"/>
      <c r="E31" s="239"/>
      <c r="F31" s="239"/>
      <c r="G31" s="239"/>
      <c r="H31" s="239"/>
      <c r="I31" s="239"/>
      <c r="J31" s="239"/>
      <c r="K31" s="239"/>
      <c r="L31" s="239"/>
      <c r="M31" s="239"/>
      <c r="N31" s="239"/>
    </row>
    <row r="32" spans="2:18" ht="66" customHeight="1">
      <c r="B32" s="239" t="s">
        <v>1768</v>
      </c>
      <c r="C32" s="239"/>
      <c r="D32" s="239"/>
      <c r="E32" s="239"/>
      <c r="F32" s="239"/>
      <c r="G32" s="239"/>
      <c r="H32" s="239"/>
      <c r="I32" s="239"/>
      <c r="J32" s="239"/>
      <c r="K32" s="239"/>
      <c r="L32" s="239"/>
      <c r="M32" s="239"/>
      <c r="N32" s="239"/>
    </row>
  </sheetData>
  <mergeCells count="17">
    <mergeCell ref="P18:Q18"/>
    <mergeCell ref="B17:N17"/>
    <mergeCell ref="B15:N15"/>
    <mergeCell ref="B3:N3"/>
    <mergeCell ref="B4:N4"/>
    <mergeCell ref="B5:N5"/>
    <mergeCell ref="B13:N13"/>
    <mergeCell ref="B14:N14"/>
    <mergeCell ref="B32:N32"/>
    <mergeCell ref="B18:N18"/>
    <mergeCell ref="B23:N23"/>
    <mergeCell ref="B25:N25"/>
    <mergeCell ref="B27:N27"/>
    <mergeCell ref="B29:N29"/>
    <mergeCell ref="B31:N31"/>
    <mergeCell ref="B21:N21"/>
    <mergeCell ref="B22:N22"/>
  </mergeCells>
  <dataValidations count="1">
    <dataValidation allowBlank="1" showErrorMessage="1" sqref="P19:P21"/>
  </dataValidations>
  <printOptions horizontalCentered="1"/>
  <pageMargins left="0.85" right="0.25" top="0.5" bottom="0.5" header="0.25" footer="0.25"/>
  <pageSetup paperSize="9" scale="97" orientation="landscape" blackAndWhite="1" useFirstPageNumber="1" r:id="rId1"/>
  <headerFooter>
    <oddFooter>&amp;C&amp;"Times New Roman,Regular"&amp;12&amp;P</oddFooter>
  </headerFooter>
  <rowBreaks count="1" manualBreakCount="1">
    <brk id="17" min="1" max="1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AA967"/>
  <sheetViews>
    <sheetView showZeros="0" tabSelected="1" view="pageBreakPreview" zoomScale="90" zoomScaleNormal="100" zoomScaleSheetLayoutView="90" workbookViewId="0">
      <pane xSplit="10" ySplit="7" topLeftCell="K8" activePane="bottomRight" state="frozen"/>
      <selection pane="topRight" activeCell="K1" sqref="K1"/>
      <selection pane="bottomLeft" activeCell="A8" sqref="A8"/>
      <selection pane="bottomRight" activeCell="AI15" sqref="AI15"/>
    </sheetView>
  </sheetViews>
  <sheetFormatPr defaultColWidth="8.83203125" defaultRowHeight="15.75"/>
  <cols>
    <col min="1" max="1" width="5" style="132" customWidth="1"/>
    <col min="2" max="2" width="15.1640625" style="132" customWidth="1"/>
    <col min="3" max="3" width="29" style="133" customWidth="1"/>
    <col min="4" max="4" width="7.1640625" style="132" bestFit="1" customWidth="1"/>
    <col min="5" max="5" width="9.5" style="132" customWidth="1"/>
    <col min="6" max="6" width="8.6640625" style="132" customWidth="1"/>
    <col min="7" max="7" width="7.83203125" style="132" customWidth="1"/>
    <col min="8" max="8" width="8" style="132" customWidth="1"/>
    <col min="9" max="9" width="9.83203125" style="132" customWidth="1"/>
    <col min="10" max="10" width="16.83203125" style="132" customWidth="1"/>
    <col min="11" max="11" width="14.83203125" style="115" customWidth="1"/>
    <col min="12" max="12" width="14.83203125" style="116" customWidth="1"/>
    <col min="13" max="13" width="14.83203125" style="184" hidden="1" customWidth="1"/>
    <col min="14" max="15" width="14.83203125" style="133" customWidth="1"/>
    <col min="16" max="16" width="14.83203125" style="133" hidden="1" customWidth="1"/>
    <col min="17" max="18" width="14.83203125" style="133" customWidth="1"/>
    <col min="19" max="19" width="14.6640625" style="132" hidden="1" customWidth="1"/>
    <col min="20" max="20" width="14.6640625" style="203" hidden="1" customWidth="1"/>
    <col min="21" max="23" width="11.83203125" style="134" hidden="1" customWidth="1"/>
    <col min="24" max="26" width="15.1640625" style="124" hidden="1" customWidth="1"/>
    <col min="27" max="27" width="14.33203125" style="135" customWidth="1"/>
    <col min="28" max="16384" width="8.83203125" style="135"/>
  </cols>
  <sheetData>
    <row r="1" spans="1:27" hidden="1"/>
    <row r="2" spans="1:27" hidden="1">
      <c r="V2" s="134" t="s">
        <v>2098</v>
      </c>
      <c r="AA2" s="218"/>
    </row>
    <row r="3" spans="1:27" hidden="1">
      <c r="U3" s="136">
        <v>1.1000000000000001</v>
      </c>
      <c r="V3" s="117">
        <v>21620</v>
      </c>
      <c r="W3" s="117">
        <v>22290</v>
      </c>
      <c r="X3" s="118"/>
      <c r="Y3" s="118"/>
      <c r="Z3" s="118"/>
    </row>
    <row r="4" spans="1:27" ht="24" customHeight="1">
      <c r="A4" s="245" t="s">
        <v>2104</v>
      </c>
      <c r="B4" s="245"/>
      <c r="C4" s="245"/>
      <c r="D4" s="245"/>
      <c r="E4" s="245"/>
      <c r="F4" s="245"/>
      <c r="G4" s="245"/>
      <c r="H4" s="245"/>
      <c r="I4" s="245"/>
      <c r="J4" s="245"/>
      <c r="K4" s="245"/>
      <c r="L4" s="245"/>
      <c r="M4" s="245"/>
      <c r="N4" s="245"/>
      <c r="O4" s="245"/>
      <c r="P4" s="245"/>
      <c r="Q4" s="245"/>
      <c r="R4" s="245"/>
      <c r="S4" s="138"/>
      <c r="T4" s="205"/>
      <c r="U4" s="137"/>
      <c r="V4" s="137"/>
      <c r="W4" s="137"/>
      <c r="X4" s="119"/>
      <c r="Y4" s="119"/>
      <c r="Z4" s="119"/>
    </row>
    <row r="5" spans="1:27" ht="16.5" customHeight="1">
      <c r="A5" s="249" t="s">
        <v>2103</v>
      </c>
      <c r="B5" s="249"/>
      <c r="C5" s="249"/>
      <c r="D5" s="249"/>
      <c r="E5" s="249"/>
      <c r="F5" s="249"/>
      <c r="G5" s="249"/>
      <c r="H5" s="249"/>
      <c r="I5" s="249"/>
      <c r="J5" s="249"/>
      <c r="K5" s="249"/>
      <c r="L5" s="249"/>
      <c r="M5" s="250"/>
      <c r="N5" s="249"/>
      <c r="O5" s="249"/>
      <c r="P5" s="250"/>
      <c r="Q5" s="249"/>
      <c r="R5" s="249"/>
      <c r="U5" s="137" t="s">
        <v>1579</v>
      </c>
      <c r="V5" s="137" t="s">
        <v>1580</v>
      </c>
      <c r="W5" s="137" t="s">
        <v>1581</v>
      </c>
      <c r="X5" s="119"/>
      <c r="Y5" s="119"/>
      <c r="Z5" s="119"/>
    </row>
    <row r="6" spans="1:27" ht="34.5" customHeight="1">
      <c r="A6" s="246" t="s">
        <v>1</v>
      </c>
      <c r="B6" s="246" t="s">
        <v>2</v>
      </c>
      <c r="C6" s="246" t="s">
        <v>3</v>
      </c>
      <c r="D6" s="246" t="s">
        <v>4</v>
      </c>
      <c r="E6" s="140" t="s">
        <v>5</v>
      </c>
      <c r="F6" s="140"/>
      <c r="G6" s="140"/>
      <c r="H6" s="253" t="s">
        <v>0</v>
      </c>
      <c r="I6" s="254"/>
      <c r="J6" s="246" t="s">
        <v>6</v>
      </c>
      <c r="K6" s="246" t="s">
        <v>1820</v>
      </c>
      <c r="L6" s="246" t="s">
        <v>1903</v>
      </c>
      <c r="M6" s="230"/>
      <c r="N6" s="247" t="s">
        <v>1902</v>
      </c>
      <c r="O6" s="248"/>
      <c r="P6" s="141"/>
      <c r="Q6" s="232" t="s">
        <v>1739</v>
      </c>
      <c r="R6" s="231"/>
      <c r="S6" s="182"/>
      <c r="T6" s="182"/>
      <c r="U6" s="137">
        <v>1.05</v>
      </c>
      <c r="V6" s="137">
        <v>1.02</v>
      </c>
      <c r="W6" s="137">
        <v>1.03</v>
      </c>
      <c r="X6" s="119"/>
      <c r="Y6" s="119"/>
      <c r="Z6" s="119"/>
    </row>
    <row r="7" spans="1:27" ht="60" customHeight="1">
      <c r="A7" s="246"/>
      <c r="B7" s="246"/>
      <c r="C7" s="246"/>
      <c r="D7" s="246"/>
      <c r="E7" s="142" t="s">
        <v>1568</v>
      </c>
      <c r="F7" s="139" t="s">
        <v>7</v>
      </c>
      <c r="G7" s="139" t="s">
        <v>8</v>
      </c>
      <c r="H7" s="255"/>
      <c r="I7" s="256"/>
      <c r="J7" s="246"/>
      <c r="K7" s="246"/>
      <c r="L7" s="246"/>
      <c r="M7" s="185" t="s">
        <v>1576</v>
      </c>
      <c r="N7" s="139" t="s">
        <v>1577</v>
      </c>
      <c r="O7" s="139" t="s">
        <v>1578</v>
      </c>
      <c r="P7" s="139" t="s">
        <v>1576</v>
      </c>
      <c r="Q7" s="139" t="s">
        <v>1577</v>
      </c>
      <c r="R7" s="139" t="s">
        <v>1578</v>
      </c>
      <c r="S7" s="182" t="s">
        <v>2077</v>
      </c>
      <c r="T7" s="182" t="s">
        <v>2078</v>
      </c>
      <c r="U7" s="120">
        <v>2204.0655000000002</v>
      </c>
      <c r="V7" s="120">
        <f>V3/$U$3</f>
        <v>19654.545454545452</v>
      </c>
      <c r="W7" s="120">
        <f>W3/$U$3</f>
        <v>20263.63636363636</v>
      </c>
      <c r="X7" s="119" t="s">
        <v>1582</v>
      </c>
      <c r="Y7" s="119" t="s">
        <v>7</v>
      </c>
      <c r="Z7" s="119" t="s">
        <v>1583</v>
      </c>
    </row>
    <row r="8" spans="1:27" s="132" customFormat="1">
      <c r="A8" s="143" t="s">
        <v>2081</v>
      </c>
      <c r="B8" s="143" t="s">
        <v>2082</v>
      </c>
      <c r="C8" s="143" t="s">
        <v>2083</v>
      </c>
      <c r="D8" s="143" t="s">
        <v>2084</v>
      </c>
      <c r="E8" s="143" t="s">
        <v>2085</v>
      </c>
      <c r="F8" s="143" t="s">
        <v>2086</v>
      </c>
      <c r="G8" s="143" t="s">
        <v>2087</v>
      </c>
      <c r="H8" s="257" t="s">
        <v>2088</v>
      </c>
      <c r="I8" s="258"/>
      <c r="J8" s="143" t="s">
        <v>2089</v>
      </c>
      <c r="K8" s="143" t="s">
        <v>2090</v>
      </c>
      <c r="L8" s="143" t="s">
        <v>2091</v>
      </c>
      <c r="M8" s="143" t="s">
        <v>2092</v>
      </c>
      <c r="N8" s="143" t="s">
        <v>2093</v>
      </c>
      <c r="O8" s="143" t="s">
        <v>2094</v>
      </c>
      <c r="P8" s="143" t="s">
        <v>2095</v>
      </c>
      <c r="Q8" s="143" t="s">
        <v>2096</v>
      </c>
      <c r="R8" s="143" t="s">
        <v>2097</v>
      </c>
      <c r="S8" s="183"/>
      <c r="T8" s="183"/>
      <c r="X8" s="116"/>
      <c r="Y8" s="116"/>
      <c r="Z8" s="116"/>
    </row>
    <row r="9" spans="1:27">
      <c r="A9" s="148" t="s">
        <v>2099</v>
      </c>
      <c r="B9" s="145"/>
      <c r="C9" s="219" t="s">
        <v>2100</v>
      </c>
      <c r="D9" s="145"/>
      <c r="E9" s="145"/>
      <c r="F9" s="145"/>
      <c r="G9" s="145"/>
      <c r="H9" s="145"/>
      <c r="I9" s="145"/>
      <c r="J9" s="145"/>
      <c r="K9" s="121"/>
      <c r="L9" s="80"/>
      <c r="M9" s="186"/>
      <c r="N9" s="147"/>
      <c r="O9" s="147"/>
      <c r="P9" s="147"/>
      <c r="Q9" s="147"/>
      <c r="R9" s="147"/>
      <c r="S9" s="183"/>
      <c r="T9" s="183"/>
      <c r="U9" s="137"/>
      <c r="V9" s="137"/>
      <c r="W9" s="137"/>
      <c r="X9" s="119"/>
      <c r="Y9" s="119"/>
      <c r="Z9" s="119"/>
    </row>
    <row r="10" spans="1:27">
      <c r="A10" s="148" t="s">
        <v>1709</v>
      </c>
      <c r="B10" s="148" t="s">
        <v>10</v>
      </c>
      <c r="C10" s="219" t="s">
        <v>11</v>
      </c>
      <c r="D10" s="144"/>
      <c r="E10" s="144"/>
      <c r="F10" s="144"/>
      <c r="G10" s="144"/>
      <c r="H10" s="144"/>
      <c r="I10" s="144"/>
      <c r="J10" s="144"/>
      <c r="K10" s="121"/>
      <c r="L10" s="80"/>
      <c r="M10" s="186"/>
      <c r="N10" s="149"/>
      <c r="O10" s="149"/>
      <c r="P10" s="149"/>
      <c r="Q10" s="149"/>
      <c r="R10" s="149"/>
      <c r="S10" s="203"/>
      <c r="U10" s="137"/>
      <c r="V10" s="137"/>
      <c r="W10" s="137"/>
      <c r="X10" s="119"/>
      <c r="Y10" s="119"/>
      <c r="Z10" s="119"/>
    </row>
    <row r="11" spans="1:27" ht="39.75" customHeight="1">
      <c r="A11" s="144"/>
      <c r="B11" s="148" t="s">
        <v>12</v>
      </c>
      <c r="C11" s="146" t="s">
        <v>13</v>
      </c>
      <c r="D11" s="144"/>
      <c r="E11" s="144"/>
      <c r="F11" s="144"/>
      <c r="G11" s="144"/>
      <c r="H11" s="144"/>
      <c r="I11" s="144"/>
      <c r="J11" s="144"/>
      <c r="K11" s="121"/>
      <c r="L11" s="80"/>
      <c r="M11" s="186"/>
      <c r="N11" s="186"/>
      <c r="O11" s="186"/>
      <c r="P11" s="186"/>
      <c r="Q11" s="186"/>
      <c r="R11" s="186"/>
      <c r="S11" s="203"/>
      <c r="U11" s="137"/>
      <c r="V11" s="137"/>
      <c r="W11" s="137"/>
      <c r="X11" s="119"/>
      <c r="Y11" s="119"/>
      <c r="Z11" s="119"/>
    </row>
    <row r="12" spans="1:27" ht="31.5">
      <c r="A12" s="144">
        <f>IF(D12="","",SUBTOTAL(3,$D$11:D12))</f>
        <v>1</v>
      </c>
      <c r="B12" s="144" t="s">
        <v>14</v>
      </c>
      <c r="C12" s="150" t="s">
        <v>1821</v>
      </c>
      <c r="D12" s="145">
        <v>280</v>
      </c>
      <c r="E12" s="151">
        <v>17</v>
      </c>
      <c r="F12" s="152">
        <v>5.8</v>
      </c>
      <c r="G12" s="145">
        <v>5</v>
      </c>
      <c r="H12" s="145">
        <v>43</v>
      </c>
      <c r="I12" s="144" t="s">
        <v>15</v>
      </c>
      <c r="J12" s="144" t="s">
        <v>2052</v>
      </c>
      <c r="K12" s="121">
        <v>809944</v>
      </c>
      <c r="L12" s="80">
        <f>IF(SUMPRODUCT($U$6:$W$6,$U$7:$W$7,$U12:$W12),SUMPRODUCT($U$6:$W$6,$U$7:$W$7,$U12:$W12),0)</f>
        <v>897476.45454545447</v>
      </c>
      <c r="M12" s="186" t="str" cm="1">
        <f t="array" ref="M12">IF(OR($B12="",$S12="",$T12=""),"",IFERROR(IF($S12&lt;&gt;SUMPRODUCT(IFERROR(--MID($T12,SEARCH('Nhân công vận hành'!$A$3:$A$100,$T12)-1,1),0)),"",SUMPRODUCT(IFERROR(--MID($T12,SEARCH('Nhân công vận hành'!$A$3:$A$100,$T12)-1,1),0),'Nhân công vận hành'!#REF!)),""))</f>
        <v/>
      </c>
      <c r="N12" s="186" cm="1">
        <f t="array" ref="N12">IF(OR($B12="",$S12="",$T12=""),"",IFERROR(IF($S12&lt;&gt;SUMPRODUCT(IFERROR(--MID($T12,SEARCH('Nhân công vận hành'!$A$3:$A$100,$T12)-1,1),0)),"",SUMPRODUCT(IFERROR(--MID($T12,SEARCH('Nhân công vận hành'!$A$3:$A$100,$T12)-1,1),0),'Nhân công vận hành'!$E$3:$E$100)),""))</f>
        <v>322000</v>
      </c>
      <c r="O12" s="186" cm="1">
        <f t="array" ref="O12">IF(OR($B12="",$S12="",$T12=""),"",IFERROR(IF($S12&lt;&gt;SUMPRODUCT(IFERROR(--MID($T12,SEARCH('Nhân công vận hành'!$A$3:$A$100,$T12)-1,1),0)),"",SUMPRODUCT(IFERROR(--MID($T12,SEARCH('Nhân công vận hành'!$A$3:$A$100,$T12)-1,1),0),'Nhân công vận hành'!$F$3:$F$100)),""))</f>
        <v>308000</v>
      </c>
      <c r="P12" s="186" t="e">
        <f>ROUND(SUM(IFERROR($X12,0),IFERROR($Y12,0),IFERROR($Z12,0),IFERROR($L12,0),IFERROR($M12,0)),-2)</f>
        <v>#VALUE!</v>
      </c>
      <c r="Q12" s="186">
        <f>ROUND(SUM(IFERROR($X12,0),IFERROR($Y12,0),IFERROR($Z12,0),IFERROR($L12,0),IFERROR($N12,0)),-2)</f>
        <v>1974500</v>
      </c>
      <c r="R12" s="186">
        <f>ROUND(SUM(IFERROR($X12,0),IFERROR($Y12,0),IFERROR($Z12,0),IFERROR($L12,0),IFERROR($O12,0)),-2)</f>
        <v>1960500</v>
      </c>
      <c r="S12" s="204">
        <v>1</v>
      </c>
      <c r="T12" s="204" t="s">
        <v>1993</v>
      </c>
      <c r="U12" s="137"/>
      <c r="V12" s="137"/>
      <c r="W12" s="154">
        <f t="shared" ref="W12:W21" si="0">H12</f>
        <v>43</v>
      </c>
      <c r="X12" s="119">
        <f>IF($K12&gt;0,$K12*1000*IF($K12&gt;=30000,0.9,1)*$E12%/$D12,"")</f>
        <v>442576.54285714292</v>
      </c>
      <c r="Y12" s="119">
        <f>IF($K12&gt;0,$K12*1000*$F12%/$D12,"")</f>
        <v>167774.11428571428</v>
      </c>
      <c r="Z12" s="119">
        <f>IF($K12&gt;0,$K12*1000*$G12%/$D12,"")</f>
        <v>144632.85714285713</v>
      </c>
    </row>
    <row r="13" spans="1:27" ht="31.5">
      <c r="A13" s="144">
        <f>IF(D13="","",SUBTOTAL(3,$D$11:D13))</f>
        <v>2</v>
      </c>
      <c r="B13" s="144" t="s">
        <v>16</v>
      </c>
      <c r="C13" s="150" t="s">
        <v>1822</v>
      </c>
      <c r="D13" s="145">
        <v>280</v>
      </c>
      <c r="E13" s="151">
        <v>17</v>
      </c>
      <c r="F13" s="152">
        <v>5.8</v>
      </c>
      <c r="G13" s="145">
        <v>5</v>
      </c>
      <c r="H13" s="145">
        <v>51</v>
      </c>
      <c r="I13" s="144" t="s">
        <v>15</v>
      </c>
      <c r="J13" s="144" t="s">
        <v>2052</v>
      </c>
      <c r="K13" s="121">
        <v>952186</v>
      </c>
      <c r="L13" s="80">
        <f t="shared" ref="L13:L76" si="1">IF(SUMPRODUCT($U$6:$W$6,$U$7:$W$7,$U13:$W13),SUMPRODUCT($U$6:$W$6,$U$7:$W$7,$U13:$W13),0)</f>
        <v>1064448.8181818181</v>
      </c>
      <c r="M13" s="186" t="str" cm="1">
        <f t="array" ref="M13">IF(OR($B13="",$S13="",$T13=""),"",IFERROR(IF($S13&lt;&gt;SUMPRODUCT(IFERROR(--MID($T13,SEARCH('Nhân công vận hành'!$A$3:$A$100,$T13)-1,1),0)),"",SUMPRODUCT(IFERROR(--MID($T13,SEARCH('Nhân công vận hành'!$A$3:$A$100,$T13)-1,1),0),'Nhân công vận hành'!#REF!)),""))</f>
        <v/>
      </c>
      <c r="N13" s="186" cm="1">
        <f t="array" ref="N13">IF(OR($B13="",$S13="",$T13=""),"",IFERROR(IF($S13&lt;&gt;SUMPRODUCT(IFERROR(--MID($T13,SEARCH('Nhân công vận hành'!$A$3:$A$100,$T13)-1,1),0)),"",SUMPRODUCT(IFERROR(--MID($T13,SEARCH('Nhân công vận hành'!$A$3:$A$100,$T13)-1,1),0),'Nhân công vận hành'!$E$3:$E$100)),""))</f>
        <v>322000</v>
      </c>
      <c r="O13" s="186" cm="1">
        <f t="array" ref="O13">IF(OR($B13="",$S13="",$T13=""),"",IFERROR(IF($S13&lt;&gt;SUMPRODUCT(IFERROR(--MID($T13,SEARCH('Nhân công vận hành'!$A$3:$A$100,$T13)-1,1),0)),"",SUMPRODUCT(IFERROR(--MID($T13,SEARCH('Nhân công vận hành'!$A$3:$A$100,$T13)-1,1),0),'Nhân công vận hành'!$F$3:$F$100)),""))</f>
        <v>308000</v>
      </c>
      <c r="P13" s="186" t="e">
        <f t="shared" ref="P13:P76" si="2">ROUND(SUM(IFERROR($X13,0),IFERROR($Y13,0),IFERROR($Z13,0),IFERROR($L13,0),IFERROR($M13,0)),-2)</f>
        <v>#VALUE!</v>
      </c>
      <c r="Q13" s="186">
        <f t="shared" ref="Q13:Q76" si="3">ROUND(SUM(IFERROR($X13,0),IFERROR($Y13,0),IFERROR($Z13,0),IFERROR($L13,0),IFERROR($N13,0)),-2)</f>
        <v>2274000</v>
      </c>
      <c r="R13" s="186">
        <f t="shared" ref="R13:R76" si="4">ROUND(SUM(IFERROR($X13,0),IFERROR($Y13,0),IFERROR($Z13,0),IFERROR($L13,0),IFERROR($O13,0)),-2)</f>
        <v>2260000</v>
      </c>
      <c r="S13" s="204">
        <v>1</v>
      </c>
      <c r="T13" s="204" t="s">
        <v>1993</v>
      </c>
      <c r="U13" s="137"/>
      <c r="V13" s="137"/>
      <c r="W13" s="154">
        <f t="shared" si="0"/>
        <v>51</v>
      </c>
      <c r="X13" s="119">
        <f t="shared" ref="X13:X76" si="5">IF($K13&gt;0,$K13*1000*IF($K13&gt;=30000,0.9,1)*$E13%/$D13,"")</f>
        <v>520301.63571428572</v>
      </c>
      <c r="Y13" s="119">
        <f t="shared" ref="Y13:Y76" si="6">IF($K13&gt;0,$K13*1000*$F13%/$D13,"")</f>
        <v>197238.52857142856</v>
      </c>
      <c r="Z13" s="119">
        <f t="shared" ref="Z13:Z76" si="7">IF($K13&gt;0,$K13*1000*$G13%/$D13,"")</f>
        <v>170033.21428571429</v>
      </c>
    </row>
    <row r="14" spans="1:27" ht="31.5">
      <c r="A14" s="144">
        <f>IF(D14="","",SUBTOTAL(3,$D$11:D14))</f>
        <v>3</v>
      </c>
      <c r="B14" s="144" t="s">
        <v>17</v>
      </c>
      <c r="C14" s="150" t="s">
        <v>1823</v>
      </c>
      <c r="D14" s="145">
        <v>280</v>
      </c>
      <c r="E14" s="151">
        <v>17</v>
      </c>
      <c r="F14" s="152">
        <v>5.8</v>
      </c>
      <c r="G14" s="145">
        <v>5</v>
      </c>
      <c r="H14" s="145">
        <v>59</v>
      </c>
      <c r="I14" s="144" t="s">
        <v>15</v>
      </c>
      <c r="J14" s="144" t="s">
        <v>2052</v>
      </c>
      <c r="K14" s="121">
        <v>1075609</v>
      </c>
      <c r="L14" s="80">
        <f t="shared" si="1"/>
        <v>1231421.1818181816</v>
      </c>
      <c r="M14" s="186" t="str" cm="1">
        <f t="array" ref="M14">IF(OR($B14="",$S14="",$T14=""),"",IFERROR(IF($S14&lt;&gt;SUMPRODUCT(IFERROR(--MID($T14,SEARCH('Nhân công vận hành'!$A$3:$A$100,$T14)-1,1),0)),"",SUMPRODUCT(IFERROR(--MID($T14,SEARCH('Nhân công vận hành'!$A$3:$A$100,$T14)-1,1),0),'Nhân công vận hành'!#REF!)),""))</f>
        <v/>
      </c>
      <c r="N14" s="186" cm="1">
        <f t="array" ref="N14">IF(OR($B14="",$S14="",$T14=""),"",IFERROR(IF($S14&lt;&gt;SUMPRODUCT(IFERROR(--MID($T14,SEARCH('Nhân công vận hành'!$A$3:$A$100,$T14)-1,1),0)),"",SUMPRODUCT(IFERROR(--MID($T14,SEARCH('Nhân công vận hành'!$A$3:$A$100,$T14)-1,1),0),'Nhân công vận hành'!$E$3:$E$100)),""))</f>
        <v>322000</v>
      </c>
      <c r="O14" s="186" cm="1">
        <f t="array" ref="O14">IF(OR($B14="",$S14="",$T14=""),"",IFERROR(IF($S14&lt;&gt;SUMPRODUCT(IFERROR(--MID($T14,SEARCH('Nhân công vận hành'!$A$3:$A$100,$T14)-1,1),0)),"",SUMPRODUCT(IFERROR(--MID($T14,SEARCH('Nhân công vận hành'!$A$3:$A$100,$T14)-1,1),0),'Nhân công vận hành'!$F$3:$F$100)),""))</f>
        <v>308000</v>
      </c>
      <c r="P14" s="186" t="e">
        <f t="shared" si="2"/>
        <v>#VALUE!</v>
      </c>
      <c r="Q14" s="186">
        <f t="shared" si="3"/>
        <v>2556000</v>
      </c>
      <c r="R14" s="186">
        <f t="shared" si="4"/>
        <v>2542000</v>
      </c>
      <c r="S14" s="204">
        <v>1</v>
      </c>
      <c r="T14" s="204" t="s">
        <v>1993</v>
      </c>
      <c r="U14" s="137"/>
      <c r="V14" s="137"/>
      <c r="W14" s="154">
        <f t="shared" si="0"/>
        <v>59</v>
      </c>
      <c r="X14" s="119">
        <f t="shared" si="5"/>
        <v>587743.48928571434</v>
      </c>
      <c r="Y14" s="119">
        <f t="shared" si="6"/>
        <v>222804.72142857141</v>
      </c>
      <c r="Z14" s="119">
        <f t="shared" si="7"/>
        <v>192073.03571428571</v>
      </c>
    </row>
    <row r="15" spans="1:27" ht="31.5">
      <c r="A15" s="144">
        <f>IF(D15="","",SUBTOTAL(3,$D$11:D15))</f>
        <v>4</v>
      </c>
      <c r="B15" s="144" t="s">
        <v>18</v>
      </c>
      <c r="C15" s="150" t="s">
        <v>1824</v>
      </c>
      <c r="D15" s="145">
        <v>280</v>
      </c>
      <c r="E15" s="151">
        <v>17</v>
      </c>
      <c r="F15" s="152">
        <v>5.8</v>
      </c>
      <c r="G15" s="145">
        <v>5</v>
      </c>
      <c r="H15" s="145">
        <v>65</v>
      </c>
      <c r="I15" s="144" t="s">
        <v>15</v>
      </c>
      <c r="J15" s="144" t="s">
        <v>2052</v>
      </c>
      <c r="K15" s="121">
        <v>1183203</v>
      </c>
      <c r="L15" s="80">
        <f t="shared" si="1"/>
        <v>1356650.4545454544</v>
      </c>
      <c r="M15" s="186" t="str" cm="1">
        <f t="array" ref="M15">IF(OR($B15="",$S15="",$T15=""),"",IFERROR(IF($S15&lt;&gt;SUMPRODUCT(IFERROR(--MID($T15,SEARCH('Nhân công vận hành'!$A$3:$A$100,$T15)-1,1),0)),"",SUMPRODUCT(IFERROR(--MID($T15,SEARCH('Nhân công vận hành'!$A$3:$A$100,$T15)-1,1),0),'Nhân công vận hành'!#REF!)),""))</f>
        <v/>
      </c>
      <c r="N15" s="186" cm="1">
        <f t="array" ref="N15">IF(OR($B15="",$S15="",$T15=""),"",IFERROR(IF($S15&lt;&gt;SUMPRODUCT(IFERROR(--MID($T15,SEARCH('Nhân công vận hành'!$A$3:$A$100,$T15)-1,1),0)),"",SUMPRODUCT(IFERROR(--MID($T15,SEARCH('Nhân công vận hành'!$A$3:$A$100,$T15)-1,1),0),'Nhân công vận hành'!$E$3:$E$100)),""))</f>
        <v>322000</v>
      </c>
      <c r="O15" s="186" cm="1">
        <f t="array" ref="O15">IF(OR($B15="",$S15="",$T15=""),"",IFERROR(IF($S15&lt;&gt;SUMPRODUCT(IFERROR(--MID($T15,SEARCH('Nhân công vận hành'!$A$3:$A$100,$T15)-1,1),0)),"",SUMPRODUCT(IFERROR(--MID($T15,SEARCH('Nhân công vận hành'!$A$3:$A$100,$T15)-1,1),0),'Nhân công vận hành'!$F$3:$F$100)),""))</f>
        <v>308000</v>
      </c>
      <c r="P15" s="186" t="e">
        <f t="shared" si="2"/>
        <v>#VALUE!</v>
      </c>
      <c r="Q15" s="186">
        <f t="shared" si="3"/>
        <v>2781600</v>
      </c>
      <c r="R15" s="186">
        <f t="shared" si="4"/>
        <v>2767600</v>
      </c>
      <c r="S15" s="204">
        <v>1</v>
      </c>
      <c r="T15" s="204" t="s">
        <v>1993</v>
      </c>
      <c r="U15" s="137"/>
      <c r="V15" s="137"/>
      <c r="W15" s="154">
        <f t="shared" si="0"/>
        <v>65</v>
      </c>
      <c r="X15" s="119">
        <f t="shared" si="5"/>
        <v>646535.92500000005</v>
      </c>
      <c r="Y15" s="119">
        <f t="shared" si="6"/>
        <v>245092.05</v>
      </c>
      <c r="Z15" s="119">
        <f t="shared" si="7"/>
        <v>211286.25</v>
      </c>
    </row>
    <row r="16" spans="1:27" ht="31.5">
      <c r="A16" s="144">
        <f>IF(D16="","",SUBTOTAL(3,$D$11:D16))</f>
        <v>5</v>
      </c>
      <c r="B16" s="144" t="s">
        <v>19</v>
      </c>
      <c r="C16" s="150" t="s">
        <v>1825</v>
      </c>
      <c r="D16" s="145">
        <v>280</v>
      </c>
      <c r="E16" s="151">
        <v>17</v>
      </c>
      <c r="F16" s="152">
        <v>5.8</v>
      </c>
      <c r="G16" s="145">
        <v>5</v>
      </c>
      <c r="H16" s="145">
        <v>83</v>
      </c>
      <c r="I16" s="144" t="s">
        <v>15</v>
      </c>
      <c r="J16" s="144" t="s">
        <v>2052</v>
      </c>
      <c r="K16" s="121">
        <v>1863636</v>
      </c>
      <c r="L16" s="80">
        <f t="shared" si="1"/>
        <v>1732338.2727272725</v>
      </c>
      <c r="M16" s="186" t="str" cm="1">
        <f t="array" ref="M16">IF(OR($B16="",$S16="",$T16=""),"",IFERROR(IF($S16&lt;&gt;SUMPRODUCT(IFERROR(--MID($T16,SEARCH('Nhân công vận hành'!$A$3:$A$100,$T16)-1,1),0)),"",SUMPRODUCT(IFERROR(--MID($T16,SEARCH('Nhân công vận hành'!$A$3:$A$100,$T16)-1,1),0),'Nhân công vận hành'!#REF!)),""))</f>
        <v/>
      </c>
      <c r="N16" s="186" cm="1">
        <f t="array" ref="N16">IF(OR($B16="",$S16="",$T16=""),"",IFERROR(IF($S16&lt;&gt;SUMPRODUCT(IFERROR(--MID($T16,SEARCH('Nhân công vận hành'!$A$3:$A$100,$T16)-1,1),0)),"",SUMPRODUCT(IFERROR(--MID($T16,SEARCH('Nhân công vận hành'!$A$3:$A$100,$T16)-1,1),0),'Nhân công vận hành'!$E$3:$E$100)),""))</f>
        <v>322000</v>
      </c>
      <c r="O16" s="186" cm="1">
        <f t="array" ref="O16">IF(OR($B16="",$S16="",$T16=""),"",IFERROR(IF($S16&lt;&gt;SUMPRODUCT(IFERROR(--MID($T16,SEARCH('Nhân công vận hành'!$A$3:$A$100,$T16)-1,1),0)),"",SUMPRODUCT(IFERROR(--MID($T16,SEARCH('Nhân công vận hành'!$A$3:$A$100,$T16)-1,1),0),'Nhân công vận hành'!$F$3:$F$100)),""))</f>
        <v>308000</v>
      </c>
      <c r="P16" s="186" t="e">
        <f t="shared" si="2"/>
        <v>#VALUE!</v>
      </c>
      <c r="Q16" s="186">
        <f t="shared" si="3"/>
        <v>3791500</v>
      </c>
      <c r="R16" s="186">
        <f t="shared" si="4"/>
        <v>3777500</v>
      </c>
      <c r="S16" s="204">
        <v>1</v>
      </c>
      <c r="T16" s="204" t="s">
        <v>1993</v>
      </c>
      <c r="U16" s="137"/>
      <c r="V16" s="137"/>
      <c r="W16" s="154">
        <f t="shared" si="0"/>
        <v>83</v>
      </c>
      <c r="X16" s="119">
        <f t="shared" si="5"/>
        <v>1018343.9571428571</v>
      </c>
      <c r="Y16" s="119">
        <f t="shared" si="6"/>
        <v>386038.88571428572</v>
      </c>
      <c r="Z16" s="119">
        <f t="shared" si="7"/>
        <v>332792.14285714284</v>
      </c>
    </row>
    <row r="17" spans="1:26" ht="31.5">
      <c r="A17" s="144">
        <f>IF(D17="","",SUBTOTAL(3,$D$11:D17))</f>
        <v>6</v>
      </c>
      <c r="B17" s="144" t="s">
        <v>21</v>
      </c>
      <c r="C17" s="150" t="s">
        <v>1826</v>
      </c>
      <c r="D17" s="145">
        <v>280</v>
      </c>
      <c r="E17" s="151">
        <v>16</v>
      </c>
      <c r="F17" s="152">
        <v>5.5</v>
      </c>
      <c r="G17" s="145">
        <v>5</v>
      </c>
      <c r="H17" s="145">
        <v>113</v>
      </c>
      <c r="I17" s="144" t="s">
        <v>15</v>
      </c>
      <c r="J17" s="144" t="s">
        <v>2052</v>
      </c>
      <c r="K17" s="121">
        <v>2244200</v>
      </c>
      <c r="L17" s="80">
        <f t="shared" si="1"/>
        <v>2358484.6363636362</v>
      </c>
      <c r="M17" s="186" t="str" cm="1">
        <f t="array" ref="M17">IF(OR($B17="",$S17="",$T17=""),"",IFERROR(IF($S17&lt;&gt;SUMPRODUCT(IFERROR(--MID($T17,SEARCH('Nhân công vận hành'!$A$3:$A$100,$T17)-1,1),0)),"",SUMPRODUCT(IFERROR(--MID($T17,SEARCH('Nhân công vận hành'!$A$3:$A$100,$T17)-1,1),0),'Nhân công vận hành'!#REF!)),""))</f>
        <v/>
      </c>
      <c r="N17" s="186" cm="1">
        <f t="array" ref="N17">IF(OR($B17="",$S17="",$T17=""),"",IFERROR(IF($S17&lt;&gt;SUMPRODUCT(IFERROR(--MID($T17,SEARCH('Nhân công vận hành'!$A$3:$A$100,$T17)-1,1),0)),"",SUMPRODUCT(IFERROR(--MID($T17,SEARCH('Nhân công vận hành'!$A$3:$A$100,$T17)-1,1),0),'Nhân công vận hành'!$E$3:$E$100)),""))</f>
        <v>322000</v>
      </c>
      <c r="O17" s="186" cm="1">
        <f t="array" ref="O17">IF(OR($B17="",$S17="",$T17=""),"",IFERROR(IF($S17&lt;&gt;SUMPRODUCT(IFERROR(--MID($T17,SEARCH('Nhân công vận hành'!$A$3:$A$100,$T17)-1,1),0)),"",SUMPRODUCT(IFERROR(--MID($T17,SEARCH('Nhân công vận hành'!$A$3:$A$100,$T17)-1,1),0),'Nhân công vận hành'!$F$3:$F$100)),""))</f>
        <v>308000</v>
      </c>
      <c r="P17" s="186" t="e">
        <f t="shared" si="2"/>
        <v>#VALUE!</v>
      </c>
      <c r="Q17" s="186">
        <f t="shared" si="3"/>
        <v>4676200</v>
      </c>
      <c r="R17" s="186">
        <f t="shared" si="4"/>
        <v>4662200</v>
      </c>
      <c r="S17" s="204">
        <v>1</v>
      </c>
      <c r="T17" s="204" t="s">
        <v>1993</v>
      </c>
      <c r="U17" s="137"/>
      <c r="V17" s="137"/>
      <c r="W17" s="154">
        <f t="shared" si="0"/>
        <v>113</v>
      </c>
      <c r="X17" s="119">
        <f t="shared" si="5"/>
        <v>1154160</v>
      </c>
      <c r="Y17" s="119">
        <f t="shared" si="6"/>
        <v>440825</v>
      </c>
      <c r="Z17" s="119">
        <f t="shared" si="7"/>
        <v>400750</v>
      </c>
    </row>
    <row r="18" spans="1:26" ht="31.5">
      <c r="A18" s="144">
        <f>IF(D18="","",SUBTOTAL(3,$D$11:D18))</f>
        <v>7</v>
      </c>
      <c r="B18" s="144" t="s">
        <v>22</v>
      </c>
      <c r="C18" s="150" t="s">
        <v>1827</v>
      </c>
      <c r="D18" s="145">
        <v>280</v>
      </c>
      <c r="E18" s="151">
        <v>16</v>
      </c>
      <c r="F18" s="152">
        <v>5.5</v>
      </c>
      <c r="G18" s="145">
        <v>5</v>
      </c>
      <c r="H18" s="145">
        <v>138</v>
      </c>
      <c r="I18" s="144" t="s">
        <v>15</v>
      </c>
      <c r="J18" s="144" t="s">
        <v>2052</v>
      </c>
      <c r="K18" s="121">
        <v>3258264</v>
      </c>
      <c r="L18" s="80">
        <f t="shared" si="1"/>
        <v>2880273.2727272725</v>
      </c>
      <c r="M18" s="186" t="str" cm="1">
        <f t="array" ref="M18">IF(OR($B18="",$S18="",$T18=""),"",IFERROR(IF($S18&lt;&gt;SUMPRODUCT(IFERROR(--MID($T18,SEARCH('Nhân công vận hành'!$A$3:$A$100,$T18)-1,1),0)),"",SUMPRODUCT(IFERROR(--MID($T18,SEARCH('Nhân công vận hành'!$A$3:$A$100,$T18)-1,1),0),'Nhân công vận hành'!#REF!)),""))</f>
        <v/>
      </c>
      <c r="N18" s="186" cm="1">
        <f t="array" ref="N18">IF(OR($B18="",$S18="",$T18=""),"",IFERROR(IF($S18&lt;&gt;SUMPRODUCT(IFERROR(--MID($T18,SEARCH('Nhân công vận hành'!$A$3:$A$100,$T18)-1,1),0)),"",SUMPRODUCT(IFERROR(--MID($T18,SEARCH('Nhân công vận hành'!$A$3:$A$100,$T18)-1,1),0),'Nhân công vận hành'!$E$3:$E$100)),""))</f>
        <v>322000</v>
      </c>
      <c r="O18" s="186" cm="1">
        <f t="array" ref="O18">IF(OR($B18="",$S18="",$T18=""),"",IFERROR(IF($S18&lt;&gt;SUMPRODUCT(IFERROR(--MID($T18,SEARCH('Nhân công vận hành'!$A$3:$A$100,$T18)-1,1),0)),"",SUMPRODUCT(IFERROR(--MID($T18,SEARCH('Nhân công vận hành'!$A$3:$A$100,$T18)-1,1),0),'Nhân công vận hành'!$F$3:$F$100)),""))</f>
        <v>308000</v>
      </c>
      <c r="P18" s="186" t="e">
        <f t="shared" si="2"/>
        <v>#VALUE!</v>
      </c>
      <c r="Q18" s="186">
        <f t="shared" si="3"/>
        <v>6099800</v>
      </c>
      <c r="R18" s="186">
        <f t="shared" si="4"/>
        <v>6085800</v>
      </c>
      <c r="S18" s="204">
        <v>1</v>
      </c>
      <c r="T18" s="204" t="s">
        <v>1993</v>
      </c>
      <c r="U18" s="137"/>
      <c r="V18" s="137"/>
      <c r="W18" s="154">
        <f t="shared" si="0"/>
        <v>138</v>
      </c>
      <c r="X18" s="119">
        <f t="shared" si="5"/>
        <v>1675678.6285714286</v>
      </c>
      <c r="Y18" s="119">
        <f t="shared" si="6"/>
        <v>640016.14285714284</v>
      </c>
      <c r="Z18" s="119">
        <f t="shared" si="7"/>
        <v>581832.85714285716</v>
      </c>
    </row>
    <row r="19" spans="1:26" ht="31.5">
      <c r="A19" s="144">
        <f>IF(D19="","",SUBTOTAL(3,$D$11:D19))</f>
        <v>8</v>
      </c>
      <c r="B19" s="144" t="s">
        <v>23</v>
      </c>
      <c r="C19" s="150" t="s">
        <v>1828</v>
      </c>
      <c r="D19" s="145">
        <v>300</v>
      </c>
      <c r="E19" s="151">
        <v>14</v>
      </c>
      <c r="F19" s="152">
        <v>4</v>
      </c>
      <c r="G19" s="145">
        <v>5</v>
      </c>
      <c r="H19" s="145">
        <v>199</v>
      </c>
      <c r="I19" s="144" t="s">
        <v>15</v>
      </c>
      <c r="J19" s="144" t="s">
        <v>2052</v>
      </c>
      <c r="K19" s="121">
        <v>6504000</v>
      </c>
      <c r="L19" s="80">
        <f t="shared" si="1"/>
        <v>4153437.5454545449</v>
      </c>
      <c r="M19" s="186" t="str" cm="1">
        <f t="array" ref="M19">IF(OR($B19="",$S19="",$T19=""),"",IFERROR(IF($S19&lt;&gt;SUMPRODUCT(IFERROR(--MID($T19,SEARCH('Nhân công vận hành'!$A$3:$A$100,$T19)-1,1),0)),"",SUMPRODUCT(IFERROR(--MID($T19,SEARCH('Nhân công vận hành'!$A$3:$A$100,$T19)-1,1),0),'Nhân công vận hành'!#REF!)),""))</f>
        <v/>
      </c>
      <c r="N19" s="186" cm="1">
        <f t="array" ref="N19">IF(OR($B19="",$S19="",$T19=""),"",IFERROR(IF($S19&lt;&gt;SUMPRODUCT(IFERROR(--MID($T19,SEARCH('Nhân công vận hành'!$A$3:$A$100,$T19)-1,1),0)),"",SUMPRODUCT(IFERROR(--MID($T19,SEARCH('Nhân công vận hành'!$A$3:$A$100,$T19)-1,1),0),'Nhân công vận hành'!$E$3:$E$100)),""))</f>
        <v>322000</v>
      </c>
      <c r="O19" s="186" cm="1">
        <f t="array" ref="O19">IF(OR($B19="",$S19="",$T19=""),"",IFERROR(IF($S19&lt;&gt;SUMPRODUCT(IFERROR(--MID($T19,SEARCH('Nhân công vận hành'!$A$3:$A$100,$T19)-1,1),0)),"",SUMPRODUCT(IFERROR(--MID($T19,SEARCH('Nhân công vận hành'!$A$3:$A$100,$T19)-1,1),0),'Nhân công vận hành'!$F$3:$F$100)),""))</f>
        <v>308000</v>
      </c>
      <c r="P19" s="186" t="e">
        <f t="shared" si="2"/>
        <v>#VALUE!</v>
      </c>
      <c r="Q19" s="186">
        <f t="shared" si="3"/>
        <v>9158300</v>
      </c>
      <c r="R19" s="186">
        <f t="shared" si="4"/>
        <v>9144300</v>
      </c>
      <c r="S19" s="204">
        <v>1</v>
      </c>
      <c r="T19" s="204" t="s">
        <v>1993</v>
      </c>
      <c r="U19" s="137"/>
      <c r="V19" s="137"/>
      <c r="W19" s="154">
        <f t="shared" si="0"/>
        <v>199</v>
      </c>
      <c r="X19" s="119">
        <f t="shared" si="5"/>
        <v>2731680.0000000005</v>
      </c>
      <c r="Y19" s="119">
        <f t="shared" si="6"/>
        <v>867200</v>
      </c>
      <c r="Z19" s="119">
        <f t="shared" si="7"/>
        <v>1084000</v>
      </c>
    </row>
    <row r="20" spans="1:26" ht="34.5">
      <c r="A20" s="144">
        <f>IF(D20="","",SUBTOTAL(3,$D$11:D20))</f>
        <v>9</v>
      </c>
      <c r="B20" s="144" t="s">
        <v>24</v>
      </c>
      <c r="C20" s="150" t="s">
        <v>1829</v>
      </c>
      <c r="D20" s="145">
        <v>280</v>
      </c>
      <c r="E20" s="151">
        <v>17</v>
      </c>
      <c r="F20" s="152">
        <v>5.8</v>
      </c>
      <c r="G20" s="145">
        <v>5</v>
      </c>
      <c r="H20" s="145">
        <v>83</v>
      </c>
      <c r="I20" s="144" t="s">
        <v>15</v>
      </c>
      <c r="J20" s="144" t="s">
        <v>2052</v>
      </c>
      <c r="K20" s="121">
        <v>2150000</v>
      </c>
      <c r="L20" s="80">
        <f t="shared" si="1"/>
        <v>1732338.2727272725</v>
      </c>
      <c r="M20" s="186" t="str" cm="1">
        <f t="array" ref="M20">IF(OR($B20="",$S20="",$T20=""),"",IFERROR(IF($S20&lt;&gt;SUMPRODUCT(IFERROR(--MID($T20,SEARCH('Nhân công vận hành'!$A$3:$A$100,$T20)-1,1),0)),"",SUMPRODUCT(IFERROR(--MID($T20,SEARCH('Nhân công vận hành'!$A$3:$A$100,$T20)-1,1),0),'Nhân công vận hành'!#REF!)),""))</f>
        <v/>
      </c>
      <c r="N20" s="186" cm="1">
        <f t="array" ref="N20">IF(OR($B20="",$S20="",$T20=""),"",IFERROR(IF($S20&lt;&gt;SUMPRODUCT(IFERROR(--MID($T20,SEARCH('Nhân công vận hành'!$A$3:$A$100,$T20)-1,1),0)),"",SUMPRODUCT(IFERROR(--MID($T20,SEARCH('Nhân công vận hành'!$A$3:$A$100,$T20)-1,1),0),'Nhân công vận hành'!$E$3:$E$100)),""))</f>
        <v>322000</v>
      </c>
      <c r="O20" s="186" cm="1">
        <f t="array" ref="O20">IF(OR($B20="",$S20="",$T20=""),"",IFERROR(IF($S20&lt;&gt;SUMPRODUCT(IFERROR(--MID($T20,SEARCH('Nhân công vận hành'!$A$3:$A$100,$T20)-1,1),0)),"",SUMPRODUCT(IFERROR(--MID($T20,SEARCH('Nhân công vận hành'!$A$3:$A$100,$T20)-1,1),0),'Nhân công vận hành'!$F$3:$F$100)),""))</f>
        <v>308000</v>
      </c>
      <c r="P20" s="186" t="e">
        <f t="shared" si="2"/>
        <v>#VALUE!</v>
      </c>
      <c r="Q20" s="186">
        <f t="shared" si="3"/>
        <v>4058400</v>
      </c>
      <c r="R20" s="186">
        <f t="shared" si="4"/>
        <v>4044400</v>
      </c>
      <c r="S20" s="204">
        <v>1</v>
      </c>
      <c r="T20" s="204" t="s">
        <v>1993</v>
      </c>
      <c r="U20" s="137"/>
      <c r="V20" s="137"/>
      <c r="W20" s="154">
        <f t="shared" si="0"/>
        <v>83</v>
      </c>
      <c r="X20" s="119">
        <f t="shared" si="5"/>
        <v>1174821.4285714286</v>
      </c>
      <c r="Y20" s="119">
        <f t="shared" si="6"/>
        <v>445357.14285714278</v>
      </c>
      <c r="Z20" s="119">
        <f t="shared" si="7"/>
        <v>383928.57142857142</v>
      </c>
    </row>
    <row r="21" spans="1:26" ht="34.5">
      <c r="A21" s="144">
        <f>IF(D21="","",SUBTOTAL(3,$D$11:D21))</f>
        <v>10</v>
      </c>
      <c r="B21" s="144" t="s">
        <v>25</v>
      </c>
      <c r="C21" s="150" t="s">
        <v>1830</v>
      </c>
      <c r="D21" s="145">
        <v>300</v>
      </c>
      <c r="E21" s="151">
        <v>16</v>
      </c>
      <c r="F21" s="152">
        <v>5.5</v>
      </c>
      <c r="G21" s="145">
        <v>5</v>
      </c>
      <c r="H21" s="145">
        <v>113</v>
      </c>
      <c r="I21" s="144" t="s">
        <v>15</v>
      </c>
      <c r="J21" s="144" t="s">
        <v>2052</v>
      </c>
      <c r="K21" s="121">
        <v>2530564</v>
      </c>
      <c r="L21" s="80">
        <f t="shared" si="1"/>
        <v>2358484.6363636362</v>
      </c>
      <c r="M21" s="186" t="str" cm="1">
        <f t="array" ref="M21">IF(OR($B21="",$S21="",$T21=""),"",IFERROR(IF($S21&lt;&gt;SUMPRODUCT(IFERROR(--MID($T21,SEARCH('Nhân công vận hành'!$A$3:$A$100,$T21)-1,1),0)),"",SUMPRODUCT(IFERROR(--MID($T21,SEARCH('Nhân công vận hành'!$A$3:$A$100,$T21)-1,1),0),'Nhân công vận hành'!#REF!)),""))</f>
        <v/>
      </c>
      <c r="N21" s="186" cm="1">
        <f t="array" ref="N21">IF(OR($B21="",$S21="",$T21=""),"",IFERROR(IF($S21&lt;&gt;SUMPRODUCT(IFERROR(--MID($T21,SEARCH('Nhân công vận hành'!$A$3:$A$100,$T21)-1,1),0)),"",SUMPRODUCT(IFERROR(--MID($T21,SEARCH('Nhân công vận hành'!$A$3:$A$100,$T21)-1,1),0),'Nhân công vận hành'!$E$3:$E$100)),""))</f>
        <v>322000</v>
      </c>
      <c r="O21" s="186" cm="1">
        <f t="array" ref="O21">IF(OR($B21="",$S21="",$T21=""),"",IFERROR(IF($S21&lt;&gt;SUMPRODUCT(IFERROR(--MID($T21,SEARCH('Nhân công vận hành'!$A$3:$A$100,$T21)-1,1),0)),"",SUMPRODUCT(IFERROR(--MID($T21,SEARCH('Nhân công vận hành'!$A$3:$A$100,$T21)-1,1),0),'Nhân công vận hành'!$F$3:$F$100)),""))</f>
        <v>308000</v>
      </c>
      <c r="P21" s="186" t="e">
        <f t="shared" si="2"/>
        <v>#VALUE!</v>
      </c>
      <c r="Q21" s="186">
        <f t="shared" si="3"/>
        <v>4780900</v>
      </c>
      <c r="R21" s="186">
        <f t="shared" si="4"/>
        <v>4766900</v>
      </c>
      <c r="S21" s="204">
        <v>1</v>
      </c>
      <c r="T21" s="204" t="s">
        <v>1993</v>
      </c>
      <c r="U21" s="137"/>
      <c r="V21" s="137"/>
      <c r="W21" s="154">
        <f t="shared" si="0"/>
        <v>113</v>
      </c>
      <c r="X21" s="119">
        <f t="shared" si="5"/>
        <v>1214670.72</v>
      </c>
      <c r="Y21" s="119">
        <f t="shared" si="6"/>
        <v>463936.73333333334</v>
      </c>
      <c r="Z21" s="119">
        <f t="shared" si="7"/>
        <v>421760.66666666669</v>
      </c>
    </row>
    <row r="22" spans="1:26" ht="38.25" customHeight="1">
      <c r="A22" s="144" t="str">
        <f>IF(D22="","",SUBTOTAL(3,$D$11:D22))</f>
        <v/>
      </c>
      <c r="B22" s="148" t="s">
        <v>26</v>
      </c>
      <c r="C22" s="146" t="s">
        <v>27</v>
      </c>
      <c r="D22" s="144"/>
      <c r="E22" s="144"/>
      <c r="F22" s="144"/>
      <c r="G22" s="144"/>
      <c r="H22" s="144"/>
      <c r="I22" s="144"/>
      <c r="J22" s="144">
        <v>0</v>
      </c>
      <c r="K22" s="121"/>
      <c r="L22" s="80">
        <f t="shared" si="1"/>
        <v>0</v>
      </c>
      <c r="M22" s="186"/>
      <c r="N22" s="186"/>
      <c r="O22" s="186"/>
      <c r="P22" s="186"/>
      <c r="Q22" s="186"/>
      <c r="R22" s="186"/>
      <c r="S22" s="204" t="s">
        <v>1992</v>
      </c>
      <c r="T22" s="204" t="s">
        <v>1992</v>
      </c>
      <c r="U22" s="137"/>
      <c r="V22" s="137"/>
      <c r="W22" s="137"/>
      <c r="X22" s="119"/>
      <c r="Y22" s="119"/>
      <c r="Z22" s="119"/>
    </row>
    <row r="23" spans="1:26" ht="31.5">
      <c r="A23" s="144">
        <f>IF(D23="","",SUBTOTAL(3,$D$11:D23))</f>
        <v>11</v>
      </c>
      <c r="B23" s="144" t="s">
        <v>28</v>
      </c>
      <c r="C23" s="150" t="s">
        <v>1824</v>
      </c>
      <c r="D23" s="145">
        <v>260</v>
      </c>
      <c r="E23" s="151">
        <v>17</v>
      </c>
      <c r="F23" s="152">
        <v>5.4</v>
      </c>
      <c r="G23" s="145">
        <v>5</v>
      </c>
      <c r="H23" s="145">
        <v>57</v>
      </c>
      <c r="I23" s="144" t="s">
        <v>15</v>
      </c>
      <c r="J23" s="144" t="s">
        <v>2052</v>
      </c>
      <c r="K23" s="121">
        <v>1172647</v>
      </c>
      <c r="L23" s="80">
        <f t="shared" si="1"/>
        <v>1189678.0909090908</v>
      </c>
      <c r="M23" s="186" t="str" cm="1">
        <f t="array" ref="M23">IF(OR($B23="",$S23="",$T23=""),"",IFERROR(IF($S23&lt;&gt;SUMPRODUCT(IFERROR(--MID($T23,SEARCH('Nhân công vận hành'!$A$3:$A$100,$T23)-1,1),0)),"",SUMPRODUCT(IFERROR(--MID($T23,SEARCH('Nhân công vận hành'!$A$3:$A$100,$T23)-1,1),0),'Nhân công vận hành'!#REF!)),""))</f>
        <v/>
      </c>
      <c r="N23" s="186" cm="1">
        <f t="array" ref="N23">IF(OR($B23="",$S23="",$T23=""),"",IFERROR(IF($S23&lt;&gt;SUMPRODUCT(IFERROR(--MID($T23,SEARCH('Nhân công vận hành'!$A$3:$A$100,$T23)-1,1),0)),"",SUMPRODUCT(IFERROR(--MID($T23,SEARCH('Nhân công vận hành'!$A$3:$A$100,$T23)-1,1),0),'Nhân công vận hành'!$E$3:$E$100)),""))</f>
        <v>322000</v>
      </c>
      <c r="O23" s="186" cm="1">
        <f t="array" ref="O23">IF(OR($B23="",$S23="",$T23=""),"",IFERROR(IF($S23&lt;&gt;SUMPRODUCT(IFERROR(--MID($T23,SEARCH('Nhân công vận hành'!$A$3:$A$100,$T23)-1,1),0)),"",SUMPRODUCT(IFERROR(--MID($T23,SEARCH('Nhân công vận hành'!$A$3:$A$100,$T23)-1,1),0),'Nhân công vận hành'!$F$3:$F$100)),""))</f>
        <v>308000</v>
      </c>
      <c r="P23" s="186" t="e">
        <f t="shared" si="2"/>
        <v>#VALUE!</v>
      </c>
      <c r="Q23" s="186">
        <f t="shared" si="3"/>
        <v>2670800</v>
      </c>
      <c r="R23" s="186">
        <f t="shared" si="4"/>
        <v>2656800</v>
      </c>
      <c r="S23" s="204">
        <v>1</v>
      </c>
      <c r="T23" s="204" t="s">
        <v>1993</v>
      </c>
      <c r="U23" s="137"/>
      <c r="V23" s="137"/>
      <c r="W23" s="154">
        <f>H23</f>
        <v>57</v>
      </c>
      <c r="X23" s="119">
        <f t="shared" si="5"/>
        <v>690057.65769230772</v>
      </c>
      <c r="Y23" s="119">
        <f t="shared" si="6"/>
        <v>243549.76153846158</v>
      </c>
      <c r="Z23" s="119">
        <f t="shared" si="7"/>
        <v>225509.03846153847</v>
      </c>
    </row>
    <row r="24" spans="1:26" ht="31.5">
      <c r="A24" s="144">
        <f>IF(D24="","",SUBTOTAL(3,$D$11:D24))</f>
        <v>12</v>
      </c>
      <c r="B24" s="144" t="s">
        <v>29</v>
      </c>
      <c r="C24" s="150" t="s">
        <v>1825</v>
      </c>
      <c r="D24" s="145">
        <v>260</v>
      </c>
      <c r="E24" s="151">
        <v>17</v>
      </c>
      <c r="F24" s="152">
        <v>4.7</v>
      </c>
      <c r="G24" s="145">
        <v>5</v>
      </c>
      <c r="H24" s="145">
        <v>73</v>
      </c>
      <c r="I24" s="144" t="s">
        <v>15</v>
      </c>
      <c r="J24" s="144" t="s">
        <v>2052</v>
      </c>
      <c r="K24" s="121">
        <v>2084693</v>
      </c>
      <c r="L24" s="80">
        <f t="shared" si="1"/>
        <v>1523622.8181818181</v>
      </c>
      <c r="M24" s="186" t="str" cm="1">
        <f t="array" ref="M24">IF(OR($B24="",$S24="",$T24=""),"",IFERROR(IF($S24&lt;&gt;SUMPRODUCT(IFERROR(--MID($T24,SEARCH('Nhân công vận hành'!$A$3:$A$100,$T24)-1,1),0)),"",SUMPRODUCT(IFERROR(--MID($T24,SEARCH('Nhân công vận hành'!$A$3:$A$100,$T24)-1,1),0),'Nhân công vận hành'!#REF!)),""))</f>
        <v/>
      </c>
      <c r="N24" s="186" cm="1">
        <f t="array" ref="N24">IF(OR($B24="",$S24="",$T24=""),"",IFERROR(IF($S24&lt;&gt;SUMPRODUCT(IFERROR(--MID($T24,SEARCH('Nhân công vận hành'!$A$3:$A$100,$T24)-1,1),0)),"",SUMPRODUCT(IFERROR(--MID($T24,SEARCH('Nhân công vận hành'!$A$3:$A$100,$T24)-1,1),0),'Nhân công vận hành'!$E$3:$E$100)),""))</f>
        <v>322000</v>
      </c>
      <c r="O24" s="186" cm="1">
        <f t="array" ref="O24">IF(OR($B24="",$S24="",$T24=""),"",IFERROR(IF($S24&lt;&gt;SUMPRODUCT(IFERROR(--MID($T24,SEARCH('Nhân công vận hành'!$A$3:$A$100,$T24)-1,1),0)),"",SUMPRODUCT(IFERROR(--MID($T24,SEARCH('Nhân công vận hành'!$A$3:$A$100,$T24)-1,1),0),'Nhân công vận hành'!$F$3:$F$100)),""))</f>
        <v>308000</v>
      </c>
      <c r="P24" s="186" t="e">
        <f t="shared" si="2"/>
        <v>#VALUE!</v>
      </c>
      <c r="Q24" s="186">
        <f t="shared" si="3"/>
        <v>3850100</v>
      </c>
      <c r="R24" s="186">
        <f t="shared" si="4"/>
        <v>3836100</v>
      </c>
      <c r="S24" s="204">
        <v>1</v>
      </c>
      <c r="T24" s="204" t="s">
        <v>1993</v>
      </c>
      <c r="U24" s="137"/>
      <c r="V24" s="137"/>
      <c r="W24" s="154">
        <f>H24</f>
        <v>73</v>
      </c>
      <c r="X24" s="119">
        <f t="shared" si="5"/>
        <v>1226761.6499999999</v>
      </c>
      <c r="Y24" s="119">
        <f t="shared" si="6"/>
        <v>376848.35</v>
      </c>
      <c r="Z24" s="119">
        <f t="shared" si="7"/>
        <v>400902.5</v>
      </c>
    </row>
    <row r="25" spans="1:26" ht="36" customHeight="1">
      <c r="A25" s="144" t="str">
        <f>IF(D25="","",SUBTOTAL(3,$D$11:D25))</f>
        <v/>
      </c>
      <c r="B25" s="148" t="s">
        <v>30</v>
      </c>
      <c r="C25" s="146" t="s">
        <v>31</v>
      </c>
      <c r="D25" s="144"/>
      <c r="E25" s="144"/>
      <c r="F25" s="144"/>
      <c r="G25" s="144"/>
      <c r="H25" s="144"/>
      <c r="I25" s="144"/>
      <c r="J25" s="144">
        <v>0</v>
      </c>
      <c r="K25" s="121"/>
      <c r="L25" s="80">
        <f t="shared" si="1"/>
        <v>0</v>
      </c>
      <c r="M25" s="186"/>
      <c r="N25" s="186"/>
      <c r="O25" s="186"/>
      <c r="P25" s="186"/>
      <c r="Q25" s="186"/>
      <c r="R25" s="186"/>
      <c r="S25" s="204" t="s">
        <v>1992</v>
      </c>
      <c r="T25" s="204" t="s">
        <v>1992</v>
      </c>
      <c r="U25" s="137"/>
      <c r="V25" s="137"/>
      <c r="W25" s="137"/>
      <c r="X25" s="119"/>
      <c r="Y25" s="119"/>
      <c r="Z25" s="119"/>
    </row>
    <row r="26" spans="1:26" ht="31.5">
      <c r="A26" s="144">
        <f>IF(D26="","",SUBTOTAL(3,$D$11:D26))</f>
        <v>13</v>
      </c>
      <c r="B26" s="144" t="s">
        <v>32</v>
      </c>
      <c r="C26" s="150" t="s">
        <v>1821</v>
      </c>
      <c r="D26" s="145">
        <v>260</v>
      </c>
      <c r="E26" s="151">
        <v>17</v>
      </c>
      <c r="F26" s="152">
        <v>5.8</v>
      </c>
      <c r="G26" s="145">
        <v>5</v>
      </c>
      <c r="H26" s="145">
        <v>59</v>
      </c>
      <c r="I26" s="144" t="s">
        <v>15</v>
      </c>
      <c r="J26" s="144" t="s">
        <v>2052</v>
      </c>
      <c r="K26" s="121">
        <v>1080697</v>
      </c>
      <c r="L26" s="80">
        <f t="shared" si="1"/>
        <v>1231421.1818181816</v>
      </c>
      <c r="M26" s="186" t="str" cm="1">
        <f t="array" ref="M26">IF(OR($B26="",$S26="",$T26=""),"",IFERROR(IF($S26&lt;&gt;SUMPRODUCT(IFERROR(--MID($T26,SEARCH('Nhân công vận hành'!$A$3:$A$100,$T26)-1,1),0)),"",SUMPRODUCT(IFERROR(--MID($T26,SEARCH('Nhân công vận hành'!$A$3:$A$100,$T26)-1,1),0),'Nhân công vận hành'!#REF!)),""))</f>
        <v/>
      </c>
      <c r="N26" s="186" cm="1">
        <f t="array" ref="N26">IF(OR($B26="",$S26="",$T26=""),"",IFERROR(IF($S26&lt;&gt;SUMPRODUCT(IFERROR(--MID($T26,SEARCH('Nhân công vận hành'!$A$3:$A$100,$T26)-1,1),0)),"",SUMPRODUCT(IFERROR(--MID($T26,SEARCH('Nhân công vận hành'!$A$3:$A$100,$T26)-1,1),0),'Nhân công vận hành'!$E$3:$E$100)),""))</f>
        <v>322000</v>
      </c>
      <c r="O26" s="186" cm="1">
        <f t="array" ref="O26">IF(OR($B26="",$S26="",$T26=""),"",IFERROR(IF($S26&lt;&gt;SUMPRODUCT(IFERROR(--MID($T26,SEARCH('Nhân công vận hành'!$A$3:$A$100,$T26)-1,1),0)),"",SUMPRODUCT(IFERROR(--MID($T26,SEARCH('Nhân công vận hành'!$A$3:$A$100,$T26)-1,1),0),'Nhân công vận hành'!$F$3:$F$100)),""))</f>
        <v>308000</v>
      </c>
      <c r="P26" s="186" t="e">
        <f t="shared" si="2"/>
        <v>#VALUE!</v>
      </c>
      <c r="Q26" s="186">
        <f t="shared" si="3"/>
        <v>2638300</v>
      </c>
      <c r="R26" s="186">
        <f t="shared" si="4"/>
        <v>2624300</v>
      </c>
      <c r="S26" s="204">
        <v>1</v>
      </c>
      <c r="T26" s="204" t="s">
        <v>1993</v>
      </c>
      <c r="U26" s="137"/>
      <c r="V26" s="137"/>
      <c r="W26" s="154">
        <f t="shared" ref="W26:W32" si="8">H26</f>
        <v>59</v>
      </c>
      <c r="X26" s="119">
        <f t="shared" si="5"/>
        <v>635948.61923076923</v>
      </c>
      <c r="Y26" s="119">
        <f t="shared" si="6"/>
        <v>241078.56153846151</v>
      </c>
      <c r="Z26" s="119">
        <f t="shared" si="7"/>
        <v>207826.34615384616</v>
      </c>
    </row>
    <row r="27" spans="1:26" ht="31.5">
      <c r="A27" s="144">
        <f>IF(D27="","",SUBTOTAL(3,$D$11:D27))</f>
        <v>14</v>
      </c>
      <c r="B27" s="144" t="s">
        <v>33</v>
      </c>
      <c r="C27" s="150" t="s">
        <v>1823</v>
      </c>
      <c r="D27" s="145">
        <v>260</v>
      </c>
      <c r="E27" s="151">
        <v>17</v>
      </c>
      <c r="F27" s="152">
        <v>5.8</v>
      </c>
      <c r="G27" s="145">
        <v>5</v>
      </c>
      <c r="H27" s="145">
        <v>65</v>
      </c>
      <c r="I27" s="144" t="s">
        <v>15</v>
      </c>
      <c r="J27" s="144" t="s">
        <v>2052</v>
      </c>
      <c r="K27" s="121">
        <v>1188698</v>
      </c>
      <c r="L27" s="80">
        <f t="shared" si="1"/>
        <v>1356650.4545454544</v>
      </c>
      <c r="M27" s="186" t="str" cm="1">
        <f t="array" ref="M27">IF(OR($B27="",$S27="",$T27=""),"",IFERROR(IF($S27&lt;&gt;SUMPRODUCT(IFERROR(--MID($T27,SEARCH('Nhân công vận hành'!$A$3:$A$100,$T27)-1,1),0)),"",SUMPRODUCT(IFERROR(--MID($T27,SEARCH('Nhân công vận hành'!$A$3:$A$100,$T27)-1,1),0),'Nhân công vận hành'!#REF!)),""))</f>
        <v/>
      </c>
      <c r="N27" s="186" cm="1">
        <f t="array" ref="N27">IF(OR($B27="",$S27="",$T27=""),"",IFERROR(IF($S27&lt;&gt;SUMPRODUCT(IFERROR(--MID($T27,SEARCH('Nhân công vận hành'!$A$3:$A$100,$T27)-1,1),0)),"",SUMPRODUCT(IFERROR(--MID($T27,SEARCH('Nhân công vận hành'!$A$3:$A$100,$T27)-1,1),0),'Nhân công vận hành'!$E$3:$E$100)),""))</f>
        <v>322000</v>
      </c>
      <c r="O27" s="186" cm="1">
        <f t="array" ref="O27">IF(OR($B27="",$S27="",$T27=""),"",IFERROR(IF($S27&lt;&gt;SUMPRODUCT(IFERROR(--MID($T27,SEARCH('Nhân công vận hành'!$A$3:$A$100,$T27)-1,1),0)),"",SUMPRODUCT(IFERROR(--MID($T27,SEARCH('Nhân công vận hành'!$A$3:$A$100,$T27)-1,1),0),'Nhân công vận hành'!$F$3:$F$100)),""))</f>
        <v>308000</v>
      </c>
      <c r="P27" s="186" t="e">
        <f t="shared" si="2"/>
        <v>#VALUE!</v>
      </c>
      <c r="Q27" s="186">
        <f t="shared" si="3"/>
        <v>2871900</v>
      </c>
      <c r="R27" s="186">
        <f t="shared" si="4"/>
        <v>2857900</v>
      </c>
      <c r="S27" s="204">
        <v>1</v>
      </c>
      <c r="T27" s="204" t="s">
        <v>1993</v>
      </c>
      <c r="U27" s="137"/>
      <c r="V27" s="137"/>
      <c r="W27" s="154">
        <f t="shared" si="8"/>
        <v>65</v>
      </c>
      <c r="X27" s="119">
        <f t="shared" si="5"/>
        <v>699503.0538461539</v>
      </c>
      <c r="Y27" s="119">
        <f t="shared" si="6"/>
        <v>265171.09230769234</v>
      </c>
      <c r="Z27" s="119">
        <f t="shared" si="7"/>
        <v>228595.76923076922</v>
      </c>
    </row>
    <row r="28" spans="1:26" ht="31.5">
      <c r="A28" s="144">
        <f>IF(D28="","",SUBTOTAL(3,$D$11:D28))</f>
        <v>15</v>
      </c>
      <c r="B28" s="144" t="s">
        <v>34</v>
      </c>
      <c r="C28" s="150" t="s">
        <v>1831</v>
      </c>
      <c r="D28" s="145">
        <v>260</v>
      </c>
      <c r="E28" s="151">
        <v>16</v>
      </c>
      <c r="F28" s="152">
        <v>5.5</v>
      </c>
      <c r="G28" s="145">
        <v>5</v>
      </c>
      <c r="H28" s="145">
        <v>113</v>
      </c>
      <c r="I28" s="144" t="s">
        <v>15</v>
      </c>
      <c r="J28" s="144" t="s">
        <v>2052</v>
      </c>
      <c r="K28" s="121">
        <v>2208172</v>
      </c>
      <c r="L28" s="80">
        <f t="shared" si="1"/>
        <v>2358484.6363636362</v>
      </c>
      <c r="M28" s="186" t="str" cm="1">
        <f t="array" ref="M28">IF(OR($B28="",$S28="",$T28=""),"",IFERROR(IF($S28&lt;&gt;SUMPRODUCT(IFERROR(--MID($T28,SEARCH('Nhân công vận hành'!$A$3:$A$100,$T28)-1,1),0)),"",SUMPRODUCT(IFERROR(--MID($T28,SEARCH('Nhân công vận hành'!$A$3:$A$100,$T28)-1,1),0),'Nhân công vận hành'!#REF!)),""))</f>
        <v/>
      </c>
      <c r="N28" s="186" cm="1">
        <f t="array" ref="N28">IF(OR($B28="",$S28="",$T28=""),"",IFERROR(IF($S28&lt;&gt;SUMPRODUCT(IFERROR(--MID($T28,SEARCH('Nhân công vận hành'!$A$3:$A$100,$T28)-1,1),0)),"",SUMPRODUCT(IFERROR(--MID($T28,SEARCH('Nhân công vận hành'!$A$3:$A$100,$T28)-1,1),0),'Nhân công vận hành'!$E$3:$E$100)),""))</f>
        <v>322000</v>
      </c>
      <c r="O28" s="186" cm="1">
        <f t="array" ref="O28">IF(OR($B28="",$S28="",$T28=""),"",IFERROR(IF($S28&lt;&gt;SUMPRODUCT(IFERROR(--MID($T28,SEARCH('Nhân công vận hành'!$A$3:$A$100,$T28)-1,1),0)),"",SUMPRODUCT(IFERROR(--MID($T28,SEARCH('Nhân công vận hành'!$A$3:$A$100,$T28)-1,1),0),'Nhân công vận hành'!$F$3:$F$100)),""))</f>
        <v>308000</v>
      </c>
      <c r="P28" s="186" t="e">
        <f t="shared" si="2"/>
        <v>#VALUE!</v>
      </c>
      <c r="Q28" s="186">
        <f t="shared" si="3"/>
        <v>4795200</v>
      </c>
      <c r="R28" s="186">
        <f t="shared" si="4"/>
        <v>4781200</v>
      </c>
      <c r="S28" s="204">
        <v>1</v>
      </c>
      <c r="T28" s="204" t="s">
        <v>1993</v>
      </c>
      <c r="U28" s="137"/>
      <c r="V28" s="137"/>
      <c r="W28" s="154">
        <f t="shared" si="8"/>
        <v>113</v>
      </c>
      <c r="X28" s="119">
        <f t="shared" si="5"/>
        <v>1222987.5692307693</v>
      </c>
      <c r="Y28" s="119">
        <f t="shared" si="6"/>
        <v>467113.30769230769</v>
      </c>
      <c r="Z28" s="119">
        <f t="shared" si="7"/>
        <v>424648.46153846156</v>
      </c>
    </row>
    <row r="29" spans="1:26" ht="31.5">
      <c r="A29" s="144">
        <f>IF(D29="","",SUBTOTAL(3,$D$11:D29))</f>
        <v>16</v>
      </c>
      <c r="B29" s="144" t="s">
        <v>35</v>
      </c>
      <c r="C29" s="150" t="s">
        <v>1826</v>
      </c>
      <c r="D29" s="145">
        <v>260</v>
      </c>
      <c r="E29" s="151">
        <v>16</v>
      </c>
      <c r="F29" s="152">
        <v>5.5</v>
      </c>
      <c r="G29" s="145">
        <v>5</v>
      </c>
      <c r="H29" s="145">
        <v>128</v>
      </c>
      <c r="I29" s="144" t="s">
        <v>15</v>
      </c>
      <c r="J29" s="144" t="s">
        <v>2052</v>
      </c>
      <c r="K29" s="121">
        <v>2806763</v>
      </c>
      <c r="L29" s="80">
        <f t="shared" si="1"/>
        <v>2671557.8181818179</v>
      </c>
      <c r="M29" s="186" t="str" cm="1">
        <f t="array" ref="M29">IF(OR($B29="",$S29="",$T29=""),"",IFERROR(IF($S29&lt;&gt;SUMPRODUCT(IFERROR(--MID($T29,SEARCH('Nhân công vận hành'!$A$3:$A$100,$T29)-1,1),0)),"",SUMPRODUCT(IFERROR(--MID($T29,SEARCH('Nhân công vận hành'!$A$3:$A$100,$T29)-1,1),0),'Nhân công vận hành'!#REF!)),""))</f>
        <v/>
      </c>
      <c r="N29" s="186" cm="1">
        <f t="array" ref="N29">IF(OR($B29="",$S29="",$T29=""),"",IFERROR(IF($S29&lt;&gt;SUMPRODUCT(IFERROR(--MID($T29,SEARCH('Nhân công vận hành'!$A$3:$A$100,$T29)-1,1),0)),"",SUMPRODUCT(IFERROR(--MID($T29,SEARCH('Nhân công vận hành'!$A$3:$A$100,$T29)-1,1),0),'Nhân công vận hành'!$E$3:$E$100)),""))</f>
        <v>322000</v>
      </c>
      <c r="O29" s="186" cm="1">
        <f t="array" ref="O29">IF(OR($B29="",$S29="",$T29=""),"",IFERROR(IF($S29&lt;&gt;SUMPRODUCT(IFERROR(--MID($T29,SEARCH('Nhân công vận hành'!$A$3:$A$100,$T29)-1,1),0)),"",SUMPRODUCT(IFERROR(--MID($T29,SEARCH('Nhân công vận hành'!$A$3:$A$100,$T29)-1,1),0),'Nhân công vận hành'!$F$3:$F$100)),""))</f>
        <v>308000</v>
      </c>
      <c r="P29" s="186" t="e">
        <f t="shared" si="2"/>
        <v>#VALUE!</v>
      </c>
      <c r="Q29" s="186">
        <f t="shared" si="3"/>
        <v>5681600</v>
      </c>
      <c r="R29" s="186">
        <f t="shared" si="4"/>
        <v>5667600</v>
      </c>
      <c r="S29" s="204">
        <v>1</v>
      </c>
      <c r="T29" s="204" t="s">
        <v>1993</v>
      </c>
      <c r="U29" s="137"/>
      <c r="V29" s="137"/>
      <c r="W29" s="154">
        <f t="shared" si="8"/>
        <v>128</v>
      </c>
      <c r="X29" s="119">
        <f t="shared" si="5"/>
        <v>1554514.8923076922</v>
      </c>
      <c r="Y29" s="119">
        <f t="shared" si="6"/>
        <v>593738.32692307688</v>
      </c>
      <c r="Z29" s="119">
        <f t="shared" si="7"/>
        <v>539762.11538461538</v>
      </c>
    </row>
    <row r="30" spans="1:26" ht="31.5">
      <c r="A30" s="144">
        <f>IF(D30="","",SUBTOTAL(3,$D$11:D30))</f>
        <v>17</v>
      </c>
      <c r="B30" s="144" t="s">
        <v>36</v>
      </c>
      <c r="C30" s="150" t="s">
        <v>1827</v>
      </c>
      <c r="D30" s="145">
        <v>260</v>
      </c>
      <c r="E30" s="151">
        <v>16</v>
      </c>
      <c r="F30" s="152">
        <v>5.5</v>
      </c>
      <c r="G30" s="145">
        <v>5</v>
      </c>
      <c r="H30" s="145">
        <v>164</v>
      </c>
      <c r="I30" s="144" t="s">
        <v>15</v>
      </c>
      <c r="J30" s="144" t="s">
        <v>2052</v>
      </c>
      <c r="K30" s="121">
        <v>3732682</v>
      </c>
      <c r="L30" s="80">
        <f t="shared" si="1"/>
        <v>3422933.4545454541</v>
      </c>
      <c r="M30" s="186" t="str" cm="1">
        <f t="array" ref="M30">IF(OR($B30="",$S30="",$T30=""),"",IFERROR(IF($S30&lt;&gt;SUMPRODUCT(IFERROR(--MID($T30,SEARCH('Nhân công vận hành'!$A$3:$A$100,$T30)-1,1),0)),"",SUMPRODUCT(IFERROR(--MID($T30,SEARCH('Nhân công vận hành'!$A$3:$A$100,$T30)-1,1),0),'Nhân công vận hành'!#REF!)),""))</f>
        <v/>
      </c>
      <c r="N30" s="186" cm="1">
        <f t="array" ref="N30">IF(OR($B30="",$S30="",$T30=""),"",IFERROR(IF($S30&lt;&gt;SUMPRODUCT(IFERROR(--MID($T30,SEARCH('Nhân công vận hành'!$A$3:$A$100,$T30)-1,1),0)),"",SUMPRODUCT(IFERROR(--MID($T30,SEARCH('Nhân công vận hành'!$A$3:$A$100,$T30)-1,1),0),'Nhân công vận hành'!$E$3:$E$100)),""))</f>
        <v>322000</v>
      </c>
      <c r="O30" s="186" cm="1">
        <f t="array" ref="O30">IF(OR($B30="",$S30="",$T30=""),"",IFERROR(IF($S30&lt;&gt;SUMPRODUCT(IFERROR(--MID($T30,SEARCH('Nhân công vận hành'!$A$3:$A$100,$T30)-1,1),0)),"",SUMPRODUCT(IFERROR(--MID($T30,SEARCH('Nhân công vận hành'!$A$3:$A$100,$T30)-1,1),0),'Nhân công vận hành'!$F$3:$F$100)),""))</f>
        <v>308000</v>
      </c>
      <c r="P30" s="186" t="e">
        <f t="shared" si="2"/>
        <v>#VALUE!</v>
      </c>
      <c r="Q30" s="186">
        <f t="shared" si="3"/>
        <v>7319700</v>
      </c>
      <c r="R30" s="186">
        <f t="shared" si="4"/>
        <v>7305700</v>
      </c>
      <c r="S30" s="204">
        <v>1</v>
      </c>
      <c r="T30" s="204" t="s">
        <v>1993</v>
      </c>
      <c r="U30" s="137"/>
      <c r="V30" s="137"/>
      <c r="W30" s="154">
        <f t="shared" si="8"/>
        <v>164</v>
      </c>
      <c r="X30" s="119">
        <f t="shared" si="5"/>
        <v>2067331.5692307693</v>
      </c>
      <c r="Y30" s="119">
        <f t="shared" si="6"/>
        <v>789605.80769230775</v>
      </c>
      <c r="Z30" s="119">
        <f t="shared" si="7"/>
        <v>717823.4615384615</v>
      </c>
    </row>
    <row r="31" spans="1:26" ht="31.5">
      <c r="A31" s="144">
        <f>IF(D31="","",SUBTOTAL(3,$D$11:D31))</f>
        <v>18</v>
      </c>
      <c r="B31" s="144" t="s">
        <v>1936</v>
      </c>
      <c r="C31" s="150" t="s">
        <v>1938</v>
      </c>
      <c r="D31" s="145">
        <v>260</v>
      </c>
      <c r="E31" s="151">
        <v>16</v>
      </c>
      <c r="F31" s="152">
        <v>5.5</v>
      </c>
      <c r="G31" s="145">
        <v>5</v>
      </c>
      <c r="H31" s="145">
        <v>174</v>
      </c>
      <c r="I31" s="144" t="s">
        <v>15</v>
      </c>
      <c r="J31" s="144" t="s">
        <v>2052</v>
      </c>
      <c r="K31" s="121">
        <v>3763258</v>
      </c>
      <c r="L31" s="80">
        <f t="shared" si="1"/>
        <v>3631648.9090909087</v>
      </c>
      <c r="M31" s="186" t="str" cm="1">
        <f t="array" ref="M31">IF(OR($B31="",$S31="",$T31=""),"",IFERROR(IF($S31&lt;&gt;SUMPRODUCT(IFERROR(--MID($T31,SEARCH('Nhân công vận hành'!$A$3:$A$100,$T31)-1,1),0)),"",SUMPRODUCT(IFERROR(--MID($T31,SEARCH('Nhân công vận hành'!$A$3:$A$100,$T31)-1,1),0),'Nhân công vận hành'!#REF!)),""))</f>
        <v/>
      </c>
      <c r="N31" s="186" cm="1">
        <f t="array" ref="N31">IF(OR($B31="",$S31="",$T31=""),"",IFERROR(IF($S31&lt;&gt;SUMPRODUCT(IFERROR(--MID($T31,SEARCH('Nhân công vận hành'!$A$3:$A$100,$T31)-1,1),0)),"",SUMPRODUCT(IFERROR(--MID($T31,SEARCH('Nhân công vận hành'!$A$3:$A$100,$T31)-1,1),0),'Nhân công vận hành'!$E$3:$E$100)),""))</f>
        <v>322000</v>
      </c>
      <c r="O31" s="186" cm="1">
        <f t="array" ref="O31">IF(OR($B31="",$S31="",$T31=""),"",IFERROR(IF($S31&lt;&gt;SUMPRODUCT(IFERROR(--MID($T31,SEARCH('Nhân công vận hành'!$A$3:$A$100,$T31)-1,1),0)),"",SUMPRODUCT(IFERROR(--MID($T31,SEARCH('Nhân công vận hành'!$A$3:$A$100,$T31)-1,1),0),'Nhân công vận hành'!$F$3:$F$100)),""))</f>
        <v>308000</v>
      </c>
      <c r="P31" s="186" t="e">
        <f t="shared" si="2"/>
        <v>#VALUE!</v>
      </c>
      <c r="Q31" s="186">
        <f t="shared" si="3"/>
        <v>7557700</v>
      </c>
      <c r="R31" s="186">
        <f t="shared" si="4"/>
        <v>7543700</v>
      </c>
      <c r="S31" s="204">
        <v>1</v>
      </c>
      <c r="T31" s="204" t="s">
        <v>1993</v>
      </c>
      <c r="U31" s="137"/>
      <c r="V31" s="137"/>
      <c r="W31" s="154">
        <f t="shared" si="8"/>
        <v>174</v>
      </c>
      <c r="X31" s="119">
        <f t="shared" si="5"/>
        <v>2084265.9692307692</v>
      </c>
      <c r="Y31" s="119">
        <f t="shared" si="6"/>
        <v>796073.80769230775</v>
      </c>
      <c r="Z31" s="119">
        <f t="shared" si="7"/>
        <v>723703.4615384615</v>
      </c>
    </row>
    <row r="32" spans="1:26" ht="31.5">
      <c r="A32" s="144">
        <f>IF(D32="","",SUBTOTAL(3,$D$11:D32))</f>
        <v>19</v>
      </c>
      <c r="B32" s="144" t="s">
        <v>1937</v>
      </c>
      <c r="C32" s="150" t="s">
        <v>1939</v>
      </c>
      <c r="D32" s="145">
        <v>260</v>
      </c>
      <c r="E32" s="151">
        <v>16</v>
      </c>
      <c r="F32" s="152">
        <v>5.5</v>
      </c>
      <c r="G32" s="145">
        <v>5</v>
      </c>
      <c r="H32" s="145">
        <v>225</v>
      </c>
      <c r="I32" s="144" t="s">
        <v>15</v>
      </c>
      <c r="J32" s="144" t="s">
        <v>2052</v>
      </c>
      <c r="K32" s="121">
        <v>3916136</v>
      </c>
      <c r="L32" s="80">
        <f t="shared" si="1"/>
        <v>4696097.7272727266</v>
      </c>
      <c r="M32" s="186" t="str" cm="1">
        <f t="array" ref="M32">IF(OR($B32="",$S32="",$T32=""),"",IFERROR(IF($S32&lt;&gt;SUMPRODUCT(IFERROR(--MID($T32,SEARCH('Nhân công vận hành'!$A$3:$A$100,$T32)-1,1),0)),"",SUMPRODUCT(IFERROR(--MID($T32,SEARCH('Nhân công vận hành'!$A$3:$A$100,$T32)-1,1),0),'Nhân công vận hành'!#REF!)),""))</f>
        <v/>
      </c>
      <c r="N32" s="186" cm="1">
        <f t="array" ref="N32">IF(OR($B32="",$S32="",$T32=""),"",IFERROR(IF($S32&lt;&gt;SUMPRODUCT(IFERROR(--MID($T32,SEARCH('Nhân công vận hành'!$A$3:$A$100,$T32)-1,1),0)),"",SUMPRODUCT(IFERROR(--MID($T32,SEARCH('Nhân công vận hành'!$A$3:$A$100,$T32)-1,1),0),'Nhân công vận hành'!$E$3:$E$100)),""))</f>
        <v>322000</v>
      </c>
      <c r="O32" s="186" cm="1">
        <f t="array" ref="O32">IF(OR($B32="",$S32="",$T32=""),"",IFERROR(IF($S32&lt;&gt;SUMPRODUCT(IFERROR(--MID($T32,SEARCH('Nhân công vận hành'!$A$3:$A$100,$T32)-1,1),0)),"",SUMPRODUCT(IFERROR(--MID($T32,SEARCH('Nhân công vận hành'!$A$3:$A$100,$T32)-1,1),0),'Nhân công vận hành'!$F$3:$F$100)),""))</f>
        <v>308000</v>
      </c>
      <c r="P32" s="186" t="e">
        <f t="shared" si="2"/>
        <v>#VALUE!</v>
      </c>
      <c r="Q32" s="186">
        <f t="shared" si="3"/>
        <v>8768600</v>
      </c>
      <c r="R32" s="186">
        <f t="shared" si="4"/>
        <v>8754600</v>
      </c>
      <c r="S32" s="204">
        <v>1</v>
      </c>
      <c r="T32" s="204" t="s">
        <v>1993</v>
      </c>
      <c r="U32" s="137"/>
      <c r="V32" s="137"/>
      <c r="W32" s="154">
        <f t="shared" si="8"/>
        <v>225</v>
      </c>
      <c r="X32" s="119">
        <f t="shared" si="5"/>
        <v>2168936.8615384614</v>
      </c>
      <c r="Y32" s="119">
        <f t="shared" si="6"/>
        <v>828413.38461538462</v>
      </c>
      <c r="Z32" s="119">
        <f t="shared" si="7"/>
        <v>753103.07692307688</v>
      </c>
    </row>
    <row r="33" spans="1:26" ht="31.5">
      <c r="A33" s="144" t="str">
        <f>IF(D33="","",SUBTOTAL(3,$D$11:D33))</f>
        <v/>
      </c>
      <c r="B33" s="148" t="s">
        <v>37</v>
      </c>
      <c r="C33" s="146" t="s">
        <v>38</v>
      </c>
      <c r="D33" s="144"/>
      <c r="E33" s="144"/>
      <c r="F33" s="144"/>
      <c r="G33" s="144"/>
      <c r="H33" s="144"/>
      <c r="I33" s="144"/>
      <c r="J33" s="144">
        <v>0</v>
      </c>
      <c r="K33" s="121"/>
      <c r="L33" s="80">
        <f t="shared" si="1"/>
        <v>0</v>
      </c>
      <c r="M33" s="186"/>
      <c r="N33" s="186"/>
      <c r="O33" s="186"/>
      <c r="P33" s="186"/>
      <c r="Q33" s="186"/>
      <c r="R33" s="186"/>
      <c r="S33" s="204" t="s">
        <v>1992</v>
      </c>
      <c r="T33" s="204" t="s">
        <v>1992</v>
      </c>
      <c r="U33" s="137"/>
      <c r="V33" s="137"/>
      <c r="W33" s="137"/>
      <c r="X33" s="119"/>
      <c r="Y33" s="119"/>
      <c r="Z33" s="119"/>
    </row>
    <row r="34" spans="1:26" ht="31.5">
      <c r="A34" s="144">
        <f>IF(D34="","",SUBTOTAL(3,$D$11:D34))</f>
        <v>20</v>
      </c>
      <c r="B34" s="144" t="s">
        <v>39</v>
      </c>
      <c r="C34" s="150" t="s">
        <v>1823</v>
      </c>
      <c r="D34" s="145">
        <v>280</v>
      </c>
      <c r="E34" s="151">
        <v>16</v>
      </c>
      <c r="F34" s="152">
        <v>4.8</v>
      </c>
      <c r="G34" s="145">
        <v>5</v>
      </c>
      <c r="H34" s="145">
        <v>29</v>
      </c>
      <c r="I34" s="144" t="s">
        <v>15</v>
      </c>
      <c r="J34" s="144" t="s">
        <v>2052</v>
      </c>
      <c r="K34" s="121">
        <v>690656</v>
      </c>
      <c r="L34" s="80">
        <f t="shared" si="1"/>
        <v>605274.81818181812</v>
      </c>
      <c r="M34" s="186" t="str" cm="1">
        <f t="array" ref="M34">IF(OR($B34="",$S34="",$T34=""),"",IFERROR(IF($S34&lt;&gt;SUMPRODUCT(IFERROR(--MID($T34,SEARCH('Nhân công vận hành'!$A$3:$A$100,$T34)-1,1),0)),"",SUMPRODUCT(IFERROR(--MID($T34,SEARCH('Nhân công vận hành'!$A$3:$A$100,$T34)-1,1),0),'Nhân công vận hành'!#REF!)),""))</f>
        <v/>
      </c>
      <c r="N34" s="186" cm="1">
        <f t="array" ref="N34">IF(OR($B34="",$S34="",$T34=""),"",IFERROR(IF($S34&lt;&gt;SUMPRODUCT(IFERROR(--MID($T34,SEARCH('Nhân công vận hành'!$A$3:$A$100,$T34)-1,1),0)),"",SUMPRODUCT(IFERROR(--MID($T34,SEARCH('Nhân công vận hành'!$A$3:$A$100,$T34)-1,1),0),'Nhân công vận hành'!$E$3:$E$100)),""))</f>
        <v>322000</v>
      </c>
      <c r="O34" s="186" cm="1">
        <f t="array" ref="O34">IF(OR($B34="",$S34="",$T34=""),"",IFERROR(IF($S34&lt;&gt;SUMPRODUCT(IFERROR(--MID($T34,SEARCH('Nhân công vận hành'!$A$3:$A$100,$T34)-1,1),0)),"",SUMPRODUCT(IFERROR(--MID($T34,SEARCH('Nhân công vận hành'!$A$3:$A$100,$T34)-1,1),0),'Nhân công vận hành'!$F$3:$F$100)),""))</f>
        <v>308000</v>
      </c>
      <c r="P34" s="186" t="e">
        <f t="shared" si="2"/>
        <v>#VALUE!</v>
      </c>
      <c r="Q34" s="186">
        <f t="shared" si="3"/>
        <v>1524200</v>
      </c>
      <c r="R34" s="186">
        <f t="shared" si="4"/>
        <v>1510200</v>
      </c>
      <c r="S34" s="204">
        <v>1</v>
      </c>
      <c r="T34" s="204" t="s">
        <v>1993</v>
      </c>
      <c r="U34" s="137"/>
      <c r="V34" s="137"/>
      <c r="W34" s="154">
        <f t="shared" ref="W34:W39" si="9">H34</f>
        <v>29</v>
      </c>
      <c r="X34" s="119">
        <f t="shared" si="5"/>
        <v>355194.51428571431</v>
      </c>
      <c r="Y34" s="119">
        <f t="shared" si="6"/>
        <v>118398.17142857143</v>
      </c>
      <c r="Z34" s="119">
        <f t="shared" si="7"/>
        <v>123331.42857142857</v>
      </c>
    </row>
    <row r="35" spans="1:26" ht="31.5">
      <c r="A35" s="144">
        <f>IF(D35="","",SUBTOTAL(3,$D$11:D35))</f>
        <v>21</v>
      </c>
      <c r="B35" s="144" t="s">
        <v>40</v>
      </c>
      <c r="C35" s="150" t="s">
        <v>1832</v>
      </c>
      <c r="D35" s="145">
        <v>280</v>
      </c>
      <c r="E35" s="151">
        <v>16</v>
      </c>
      <c r="F35" s="152">
        <v>4.8</v>
      </c>
      <c r="G35" s="145">
        <v>5</v>
      </c>
      <c r="H35" s="145">
        <v>39</v>
      </c>
      <c r="I35" s="144" t="s">
        <v>15</v>
      </c>
      <c r="J35" s="144" t="s">
        <v>2052</v>
      </c>
      <c r="K35" s="121">
        <v>911473</v>
      </c>
      <c r="L35" s="80">
        <f t="shared" si="1"/>
        <v>813990.27272727259</v>
      </c>
      <c r="M35" s="186" t="str" cm="1">
        <f t="array" ref="M35">IF(OR($B35="",$S35="",$T35=""),"",IFERROR(IF($S35&lt;&gt;SUMPRODUCT(IFERROR(--MID($T35,SEARCH('Nhân công vận hành'!$A$3:$A$100,$T35)-1,1),0)),"",SUMPRODUCT(IFERROR(--MID($T35,SEARCH('Nhân công vận hành'!$A$3:$A$100,$T35)-1,1),0),'Nhân công vận hành'!#REF!)),""))</f>
        <v/>
      </c>
      <c r="N35" s="186" cm="1">
        <f t="array" ref="N35">IF(OR($B35="",$S35="",$T35=""),"",IFERROR(IF($S35&lt;&gt;SUMPRODUCT(IFERROR(--MID($T35,SEARCH('Nhân công vận hành'!$A$3:$A$100,$T35)-1,1),0)),"",SUMPRODUCT(IFERROR(--MID($T35,SEARCH('Nhân công vận hành'!$A$3:$A$100,$T35)-1,1),0),'Nhân công vận hành'!$E$3:$E$100)),""))</f>
        <v>322000</v>
      </c>
      <c r="O35" s="186" cm="1">
        <f t="array" ref="O35">IF(OR($B35="",$S35="",$T35=""),"",IFERROR(IF($S35&lt;&gt;SUMPRODUCT(IFERROR(--MID($T35,SEARCH('Nhân công vận hành'!$A$3:$A$100,$T35)-1,1),0)),"",SUMPRODUCT(IFERROR(--MID($T35,SEARCH('Nhân công vận hành'!$A$3:$A$100,$T35)-1,1),0),'Nhân công vận hành'!$F$3:$F$100)),""))</f>
        <v>308000</v>
      </c>
      <c r="P35" s="186" t="e">
        <f t="shared" si="2"/>
        <v>#VALUE!</v>
      </c>
      <c r="Q35" s="186">
        <f t="shared" si="3"/>
        <v>1923800</v>
      </c>
      <c r="R35" s="186">
        <f t="shared" si="4"/>
        <v>1909800</v>
      </c>
      <c r="S35" s="204">
        <v>1</v>
      </c>
      <c r="T35" s="204" t="s">
        <v>1993</v>
      </c>
      <c r="U35" s="137"/>
      <c r="V35" s="137"/>
      <c r="W35" s="154">
        <f t="shared" si="9"/>
        <v>39</v>
      </c>
      <c r="X35" s="119">
        <f t="shared" si="5"/>
        <v>468757.54285714286</v>
      </c>
      <c r="Y35" s="119">
        <f t="shared" si="6"/>
        <v>156252.51428571428</v>
      </c>
      <c r="Z35" s="119">
        <f t="shared" si="7"/>
        <v>162763.03571428571</v>
      </c>
    </row>
    <row r="36" spans="1:26" ht="31.5">
      <c r="A36" s="144">
        <f>IF(D36="","",SUBTOTAL(3,$D$11:D36))</f>
        <v>22</v>
      </c>
      <c r="B36" s="144" t="s">
        <v>41</v>
      </c>
      <c r="C36" s="150" t="s">
        <v>1825</v>
      </c>
      <c r="D36" s="145">
        <v>280</v>
      </c>
      <c r="E36" s="151">
        <v>16</v>
      </c>
      <c r="F36" s="152">
        <v>4.8</v>
      </c>
      <c r="G36" s="145">
        <v>5</v>
      </c>
      <c r="H36" s="145">
        <v>47</v>
      </c>
      <c r="I36" s="144" t="s">
        <v>15</v>
      </c>
      <c r="J36" s="144" t="s">
        <v>2052</v>
      </c>
      <c r="K36" s="121">
        <v>1061665</v>
      </c>
      <c r="L36" s="80">
        <f t="shared" si="1"/>
        <v>980962.63636363624</v>
      </c>
      <c r="M36" s="186" t="str" cm="1">
        <f t="array" ref="M36">IF(OR($B36="",$S36="",$T36=""),"",IFERROR(IF($S36&lt;&gt;SUMPRODUCT(IFERROR(--MID($T36,SEARCH('Nhân công vận hành'!$A$3:$A$100,$T36)-1,1),0)),"",SUMPRODUCT(IFERROR(--MID($T36,SEARCH('Nhân công vận hành'!$A$3:$A$100,$T36)-1,1),0),'Nhân công vận hành'!#REF!)),""))</f>
        <v/>
      </c>
      <c r="N36" s="186" cm="1">
        <f t="array" ref="N36">IF(OR($B36="",$S36="",$T36=""),"",IFERROR(IF($S36&lt;&gt;SUMPRODUCT(IFERROR(--MID($T36,SEARCH('Nhân công vận hành'!$A$3:$A$100,$T36)-1,1),0)),"",SUMPRODUCT(IFERROR(--MID($T36,SEARCH('Nhân công vận hành'!$A$3:$A$100,$T36)-1,1),0),'Nhân công vận hành'!$E$3:$E$100)),""))</f>
        <v>322000</v>
      </c>
      <c r="O36" s="186" cm="1">
        <f t="array" ref="O36">IF(OR($B36="",$S36="",$T36=""),"",IFERROR(IF($S36&lt;&gt;SUMPRODUCT(IFERROR(--MID($T36,SEARCH('Nhân công vận hành'!$A$3:$A$100,$T36)-1,1),0)),"",SUMPRODUCT(IFERROR(--MID($T36,SEARCH('Nhân công vận hành'!$A$3:$A$100,$T36)-1,1),0),'Nhân công vận hành'!$F$3:$F$100)),""))</f>
        <v>308000</v>
      </c>
      <c r="P36" s="186" t="e">
        <f t="shared" si="2"/>
        <v>#VALUE!</v>
      </c>
      <c r="Q36" s="186">
        <f t="shared" si="3"/>
        <v>2220500</v>
      </c>
      <c r="R36" s="186">
        <f t="shared" si="4"/>
        <v>2206500</v>
      </c>
      <c r="S36" s="204">
        <v>1</v>
      </c>
      <c r="T36" s="204" t="s">
        <v>1993</v>
      </c>
      <c r="U36" s="137"/>
      <c r="V36" s="137"/>
      <c r="W36" s="154">
        <f t="shared" si="9"/>
        <v>47</v>
      </c>
      <c r="X36" s="119">
        <f t="shared" si="5"/>
        <v>545999.14285714284</v>
      </c>
      <c r="Y36" s="119">
        <f t="shared" si="6"/>
        <v>181999.71428571429</v>
      </c>
      <c r="Z36" s="119">
        <f t="shared" si="7"/>
        <v>189583.03571428571</v>
      </c>
    </row>
    <row r="37" spans="1:26" ht="31.5">
      <c r="A37" s="144">
        <f>IF(D37="","",SUBTOTAL(3,$D$11:D37))</f>
        <v>23</v>
      </c>
      <c r="B37" s="144" t="s">
        <v>42</v>
      </c>
      <c r="C37" s="150" t="s">
        <v>1833</v>
      </c>
      <c r="D37" s="145">
        <v>280</v>
      </c>
      <c r="E37" s="151">
        <v>16</v>
      </c>
      <c r="F37" s="152">
        <v>4.8</v>
      </c>
      <c r="G37" s="145">
        <v>5</v>
      </c>
      <c r="H37" s="145">
        <v>75</v>
      </c>
      <c r="I37" s="144" t="s">
        <v>15</v>
      </c>
      <c r="J37" s="144" t="s">
        <v>2052</v>
      </c>
      <c r="K37" s="121">
        <v>1362509</v>
      </c>
      <c r="L37" s="80">
        <f t="shared" si="1"/>
        <v>1565365.9090909089</v>
      </c>
      <c r="M37" s="186" t="str" cm="1">
        <f t="array" ref="M37">IF(OR($B37="",$S37="",$T37=""),"",IFERROR(IF($S37&lt;&gt;SUMPRODUCT(IFERROR(--MID($T37,SEARCH('Nhân công vận hành'!$A$3:$A$100,$T37)-1,1),0)),"",SUMPRODUCT(IFERROR(--MID($T37,SEARCH('Nhân công vận hành'!$A$3:$A$100,$T37)-1,1),0),'Nhân công vận hành'!#REF!)),""))</f>
        <v/>
      </c>
      <c r="N37" s="186" cm="1">
        <f t="array" ref="N37">IF(OR($B37="",$S37="",$T37=""),"",IFERROR(IF($S37&lt;&gt;SUMPRODUCT(IFERROR(--MID($T37,SEARCH('Nhân công vận hành'!$A$3:$A$100,$T37)-1,1),0)),"",SUMPRODUCT(IFERROR(--MID($T37,SEARCH('Nhân công vận hành'!$A$3:$A$100,$T37)-1,1),0),'Nhân công vận hành'!$E$3:$E$100)),""))</f>
        <v>322000</v>
      </c>
      <c r="O37" s="186" cm="1">
        <f t="array" ref="O37">IF(OR($B37="",$S37="",$T37=""),"",IFERROR(IF($S37&lt;&gt;SUMPRODUCT(IFERROR(--MID($T37,SEARCH('Nhân công vận hành'!$A$3:$A$100,$T37)-1,1),0)),"",SUMPRODUCT(IFERROR(--MID($T37,SEARCH('Nhân công vận hành'!$A$3:$A$100,$T37)-1,1),0),'Nhân công vận hành'!$F$3:$F$100)),""))</f>
        <v>308000</v>
      </c>
      <c r="P37" s="186" t="e">
        <f t="shared" si="2"/>
        <v>#VALUE!</v>
      </c>
      <c r="Q37" s="186">
        <f t="shared" si="3"/>
        <v>3065000</v>
      </c>
      <c r="R37" s="186">
        <f t="shared" si="4"/>
        <v>3051000</v>
      </c>
      <c r="S37" s="204">
        <v>1</v>
      </c>
      <c r="T37" s="204" t="s">
        <v>1993</v>
      </c>
      <c r="U37" s="137"/>
      <c r="V37" s="137"/>
      <c r="W37" s="154">
        <f t="shared" si="9"/>
        <v>75</v>
      </c>
      <c r="X37" s="119">
        <f t="shared" si="5"/>
        <v>700718.91428571427</v>
      </c>
      <c r="Y37" s="119">
        <f t="shared" si="6"/>
        <v>233572.97142857141</v>
      </c>
      <c r="Z37" s="119">
        <f t="shared" si="7"/>
        <v>243305.17857142858</v>
      </c>
    </row>
    <row r="38" spans="1:26" ht="31.5">
      <c r="A38" s="144">
        <f>IF(D38="","",SUBTOTAL(3,$D$11:D38))</f>
        <v>24</v>
      </c>
      <c r="B38" s="144" t="s">
        <v>43</v>
      </c>
      <c r="C38" s="150" t="s">
        <v>1827</v>
      </c>
      <c r="D38" s="145">
        <v>280</v>
      </c>
      <c r="E38" s="151">
        <v>14</v>
      </c>
      <c r="F38" s="152">
        <v>4.4000000000000004</v>
      </c>
      <c r="G38" s="145">
        <v>5</v>
      </c>
      <c r="H38" s="145">
        <v>95</v>
      </c>
      <c r="I38" s="144" t="s">
        <v>15</v>
      </c>
      <c r="J38" s="144" t="s">
        <v>2052</v>
      </c>
      <c r="K38" s="121">
        <v>1769175</v>
      </c>
      <c r="L38" s="80">
        <f t="shared" si="1"/>
        <v>1982796.8181818179</v>
      </c>
      <c r="M38" s="186" t="str" cm="1">
        <f t="array" ref="M38">IF(OR($B38="",$S38="",$T38=""),"",IFERROR(IF($S38&lt;&gt;SUMPRODUCT(IFERROR(--MID($T38,SEARCH('Nhân công vận hành'!$A$3:$A$100,$T38)-1,1),0)),"",SUMPRODUCT(IFERROR(--MID($T38,SEARCH('Nhân công vận hành'!$A$3:$A$100,$T38)-1,1),0),'Nhân công vận hành'!#REF!)),""))</f>
        <v/>
      </c>
      <c r="N38" s="186" cm="1">
        <f t="array" ref="N38">IF(OR($B38="",$S38="",$T38=""),"",IFERROR(IF($S38&lt;&gt;SUMPRODUCT(IFERROR(--MID($T38,SEARCH('Nhân công vận hành'!$A$3:$A$100,$T38)-1,1),0)),"",SUMPRODUCT(IFERROR(--MID($T38,SEARCH('Nhân công vận hành'!$A$3:$A$100,$T38)-1,1),0),'Nhân công vận hành'!$E$3:$E$100)),""))</f>
        <v>322000</v>
      </c>
      <c r="O38" s="186" cm="1">
        <f t="array" ref="O38">IF(OR($B38="",$S38="",$T38=""),"",IFERROR(IF($S38&lt;&gt;SUMPRODUCT(IFERROR(--MID($T38,SEARCH('Nhân công vận hành'!$A$3:$A$100,$T38)-1,1),0)),"",SUMPRODUCT(IFERROR(--MID($T38,SEARCH('Nhân công vận hành'!$A$3:$A$100,$T38)-1,1),0),'Nhân công vận hành'!$F$3:$F$100)),""))</f>
        <v>308000</v>
      </c>
      <c r="P38" s="186" t="e">
        <f t="shared" si="2"/>
        <v>#VALUE!</v>
      </c>
      <c r="Q38" s="186">
        <f t="shared" si="3"/>
        <v>3694900</v>
      </c>
      <c r="R38" s="186">
        <f t="shared" si="4"/>
        <v>3680900</v>
      </c>
      <c r="S38" s="204">
        <v>1</v>
      </c>
      <c r="T38" s="204" t="s">
        <v>1993</v>
      </c>
      <c r="U38" s="137"/>
      <c r="V38" s="137"/>
      <c r="W38" s="154">
        <f t="shared" si="9"/>
        <v>95</v>
      </c>
      <c r="X38" s="119">
        <f t="shared" si="5"/>
        <v>796128.75000000012</v>
      </c>
      <c r="Y38" s="119">
        <f t="shared" si="6"/>
        <v>278013.21428571432</v>
      </c>
      <c r="Z38" s="119">
        <f t="shared" si="7"/>
        <v>315924.10714285716</v>
      </c>
    </row>
    <row r="39" spans="1:26" ht="31.5">
      <c r="A39" s="144">
        <f>IF(D39="","",SUBTOTAL(3,$D$11:D39))</f>
        <v>25</v>
      </c>
      <c r="B39" s="144" t="s">
        <v>44</v>
      </c>
      <c r="C39" s="150" t="s">
        <v>1834</v>
      </c>
      <c r="D39" s="145">
        <v>280</v>
      </c>
      <c r="E39" s="151">
        <v>14</v>
      </c>
      <c r="F39" s="152">
        <v>3.8</v>
      </c>
      <c r="G39" s="145">
        <v>5</v>
      </c>
      <c r="H39" s="145">
        <v>134</v>
      </c>
      <c r="I39" s="144" t="s">
        <v>15</v>
      </c>
      <c r="J39" s="144" t="s">
        <v>2052</v>
      </c>
      <c r="K39" s="121">
        <v>3282220</v>
      </c>
      <c r="L39" s="80">
        <f t="shared" si="1"/>
        <v>2796787.0909090908</v>
      </c>
      <c r="M39" s="186" t="str" cm="1">
        <f t="array" ref="M39">IF(OR($B39="",$S39="",$T39=""),"",IFERROR(IF($S39&lt;&gt;SUMPRODUCT(IFERROR(--MID($T39,SEARCH('Nhân công vận hành'!$A$3:$A$100,$T39)-1,1),0)),"",SUMPRODUCT(IFERROR(--MID($T39,SEARCH('Nhân công vận hành'!$A$3:$A$100,$T39)-1,1),0),'Nhân công vận hành'!#REF!)),""))</f>
        <v/>
      </c>
      <c r="N39" s="186" cm="1">
        <f t="array" ref="N39">IF(OR($B39="",$S39="",$T39=""),"",IFERROR(IF($S39&lt;&gt;SUMPRODUCT(IFERROR(--MID($T39,SEARCH('Nhân công vận hành'!$A$3:$A$100,$T39)-1,1),0)),"",SUMPRODUCT(IFERROR(--MID($T39,SEARCH('Nhân công vận hành'!$A$3:$A$100,$T39)-1,1),0),'Nhân công vận hành'!$E$3:$E$100)),""))</f>
        <v>322000</v>
      </c>
      <c r="O39" s="186" cm="1">
        <f t="array" ref="O39">IF(OR($B39="",$S39="",$T39=""),"",IFERROR(IF($S39&lt;&gt;SUMPRODUCT(IFERROR(--MID($T39,SEARCH('Nhân công vận hành'!$A$3:$A$100,$T39)-1,1),0)),"",SUMPRODUCT(IFERROR(--MID($T39,SEARCH('Nhân công vận hành'!$A$3:$A$100,$T39)-1,1),0),'Nhân công vận hành'!$F$3:$F$100)),""))</f>
        <v>308000</v>
      </c>
      <c r="P39" s="186" t="e">
        <f t="shared" si="2"/>
        <v>#VALUE!</v>
      </c>
      <c r="Q39" s="186">
        <f t="shared" si="3"/>
        <v>5627300</v>
      </c>
      <c r="R39" s="186">
        <f t="shared" si="4"/>
        <v>5613300</v>
      </c>
      <c r="S39" s="204">
        <v>1</v>
      </c>
      <c r="T39" s="204" t="s">
        <v>1993</v>
      </c>
      <c r="U39" s="137"/>
      <c r="V39" s="137"/>
      <c r="W39" s="154">
        <f t="shared" si="9"/>
        <v>134</v>
      </c>
      <c r="X39" s="119">
        <f t="shared" si="5"/>
        <v>1476999.0000000002</v>
      </c>
      <c r="Y39" s="119">
        <f t="shared" si="6"/>
        <v>445444.14285714284</v>
      </c>
      <c r="Z39" s="119">
        <f t="shared" si="7"/>
        <v>586110.71428571432</v>
      </c>
    </row>
    <row r="40" spans="1:26">
      <c r="A40" s="144" t="str">
        <f>IF(D40="","",SUBTOTAL(3,$D$11:D40))</f>
        <v/>
      </c>
      <c r="B40" s="148" t="s">
        <v>45</v>
      </c>
      <c r="C40" s="146" t="s">
        <v>46</v>
      </c>
      <c r="D40" s="144"/>
      <c r="E40" s="144"/>
      <c r="F40" s="144"/>
      <c r="G40" s="144"/>
      <c r="H40" s="144"/>
      <c r="I40" s="144"/>
      <c r="J40" s="144">
        <v>0</v>
      </c>
      <c r="K40" s="121"/>
      <c r="L40" s="80">
        <f t="shared" si="1"/>
        <v>0</v>
      </c>
      <c r="M40" s="186"/>
      <c r="N40" s="186"/>
      <c r="O40" s="186"/>
      <c r="P40" s="186"/>
      <c r="Q40" s="186"/>
      <c r="R40" s="186"/>
      <c r="S40" s="204" t="s">
        <v>1992</v>
      </c>
      <c r="T40" s="204" t="s">
        <v>1992</v>
      </c>
      <c r="U40" s="137"/>
      <c r="V40" s="137"/>
      <c r="W40" s="137"/>
      <c r="X40" s="119"/>
      <c r="Y40" s="119"/>
      <c r="Z40" s="119"/>
    </row>
    <row r="41" spans="1:26" ht="31.5">
      <c r="A41" s="144">
        <f>IF(D41="","",SUBTOTAL(3,$D$11:D41))</f>
        <v>26</v>
      </c>
      <c r="B41" s="144" t="s">
        <v>47</v>
      </c>
      <c r="C41" s="150" t="s">
        <v>48</v>
      </c>
      <c r="D41" s="145">
        <v>280</v>
      </c>
      <c r="E41" s="151">
        <v>18</v>
      </c>
      <c r="F41" s="152">
        <v>6</v>
      </c>
      <c r="G41" s="145">
        <v>5</v>
      </c>
      <c r="H41" s="145">
        <v>38</v>
      </c>
      <c r="I41" s="144" t="s">
        <v>15</v>
      </c>
      <c r="J41" s="144" t="s">
        <v>2052</v>
      </c>
      <c r="K41" s="121">
        <v>496093</v>
      </c>
      <c r="L41" s="80">
        <f t="shared" si="1"/>
        <v>793118.72727272718</v>
      </c>
      <c r="M41" s="186" t="str" cm="1">
        <f t="array" ref="M41">IF(OR($B41="",$S41="",$T41=""),"",IFERROR(IF($S41&lt;&gt;SUMPRODUCT(IFERROR(--MID($T41,SEARCH('Nhân công vận hành'!$A$3:$A$100,$T41)-1,1),0)),"",SUMPRODUCT(IFERROR(--MID($T41,SEARCH('Nhân công vận hành'!$A$3:$A$100,$T41)-1,1),0),'Nhân công vận hành'!#REF!)),""))</f>
        <v/>
      </c>
      <c r="N41" s="186" cm="1">
        <f t="array" ref="N41">IF(OR($B41="",$S41="",$T41=""),"",IFERROR(IF($S41&lt;&gt;SUMPRODUCT(IFERROR(--MID($T41,SEARCH('Nhân công vận hành'!$A$3:$A$100,$T41)-1,1),0)),"",SUMPRODUCT(IFERROR(--MID($T41,SEARCH('Nhân công vận hành'!$A$3:$A$100,$T41)-1,1),0),'Nhân công vận hành'!$E$3:$E$100)),""))</f>
        <v>322000</v>
      </c>
      <c r="O41" s="186" cm="1">
        <f t="array" ref="O41">IF(OR($B41="",$S41="",$T41=""),"",IFERROR(IF($S41&lt;&gt;SUMPRODUCT(IFERROR(--MID($T41,SEARCH('Nhân công vận hành'!$A$3:$A$100,$T41)-1,1),0)),"",SUMPRODUCT(IFERROR(--MID($T41,SEARCH('Nhân công vận hành'!$A$3:$A$100,$T41)-1,1),0),'Nhân công vận hành'!$F$3:$F$100)),""))</f>
        <v>308000</v>
      </c>
      <c r="P41" s="186" t="e">
        <f t="shared" si="2"/>
        <v>#VALUE!</v>
      </c>
      <c r="Q41" s="186">
        <f t="shared" si="3"/>
        <v>1597000</v>
      </c>
      <c r="R41" s="186">
        <f t="shared" si="4"/>
        <v>1583000</v>
      </c>
      <c r="S41" s="204">
        <v>1</v>
      </c>
      <c r="T41" s="204" t="s">
        <v>1993</v>
      </c>
      <c r="U41" s="137"/>
      <c r="V41" s="137"/>
      <c r="W41" s="154">
        <f t="shared" ref="W41:W47" si="10">H41</f>
        <v>38</v>
      </c>
      <c r="X41" s="119">
        <f t="shared" si="5"/>
        <v>287025.23571428569</v>
      </c>
      <c r="Y41" s="119">
        <f t="shared" si="6"/>
        <v>106305.64285714286</v>
      </c>
      <c r="Z41" s="119">
        <f t="shared" si="7"/>
        <v>88588.03571428571</v>
      </c>
    </row>
    <row r="42" spans="1:26" ht="31.5">
      <c r="A42" s="144">
        <f>IF(D42="","",SUBTOTAL(3,$D$11:D42))</f>
        <v>27</v>
      </c>
      <c r="B42" s="144" t="s">
        <v>49</v>
      </c>
      <c r="C42" s="150" t="s">
        <v>50</v>
      </c>
      <c r="D42" s="145">
        <v>280</v>
      </c>
      <c r="E42" s="151">
        <v>14</v>
      </c>
      <c r="F42" s="152">
        <v>5.8</v>
      </c>
      <c r="G42" s="145">
        <v>5</v>
      </c>
      <c r="H42" s="145">
        <v>44</v>
      </c>
      <c r="I42" s="144" t="s">
        <v>15</v>
      </c>
      <c r="J42" s="144" t="s">
        <v>2052</v>
      </c>
      <c r="K42" s="121">
        <v>792756</v>
      </c>
      <c r="L42" s="80">
        <f t="shared" si="1"/>
        <v>918347.99999999988</v>
      </c>
      <c r="M42" s="186" t="str" cm="1">
        <f t="array" ref="M42">IF(OR($B42="",$S42="",$T42=""),"",IFERROR(IF($S42&lt;&gt;SUMPRODUCT(IFERROR(--MID($T42,SEARCH('Nhân công vận hành'!$A$3:$A$100,$T42)-1,1),0)),"",SUMPRODUCT(IFERROR(--MID($T42,SEARCH('Nhân công vận hành'!$A$3:$A$100,$T42)-1,1),0),'Nhân công vận hành'!#REF!)),""))</f>
        <v/>
      </c>
      <c r="N42" s="186" cm="1">
        <f t="array" ref="N42">IF(OR($B42="",$S42="",$T42=""),"",IFERROR(IF($S42&lt;&gt;SUMPRODUCT(IFERROR(--MID($T42,SEARCH('Nhân công vận hành'!$A$3:$A$100,$T42)-1,1),0)),"",SUMPRODUCT(IFERROR(--MID($T42,SEARCH('Nhân công vận hành'!$A$3:$A$100,$T42)-1,1),0),'Nhân công vận hành'!$E$3:$E$100)),""))</f>
        <v>322000</v>
      </c>
      <c r="O42" s="186" cm="1">
        <f t="array" ref="O42">IF(OR($B42="",$S42="",$T42=""),"",IFERROR(IF($S42&lt;&gt;SUMPRODUCT(IFERROR(--MID($T42,SEARCH('Nhân công vận hành'!$A$3:$A$100,$T42)-1,1),0)),"",SUMPRODUCT(IFERROR(--MID($T42,SEARCH('Nhân công vận hành'!$A$3:$A$100,$T42)-1,1),0),'Nhân công vận hành'!$F$3:$F$100)),""))</f>
        <v>308000</v>
      </c>
      <c r="P42" s="186" t="e">
        <f t="shared" si="2"/>
        <v>#VALUE!</v>
      </c>
      <c r="Q42" s="186">
        <f t="shared" si="3"/>
        <v>1902900</v>
      </c>
      <c r="R42" s="186">
        <f t="shared" si="4"/>
        <v>1888900</v>
      </c>
      <c r="S42" s="204">
        <v>1</v>
      </c>
      <c r="T42" s="204" t="s">
        <v>1993</v>
      </c>
      <c r="U42" s="137"/>
      <c r="V42" s="137"/>
      <c r="W42" s="154">
        <f t="shared" si="10"/>
        <v>44</v>
      </c>
      <c r="X42" s="119">
        <f t="shared" si="5"/>
        <v>356740.20000000007</v>
      </c>
      <c r="Y42" s="119">
        <f t="shared" si="6"/>
        <v>164213.74285714285</v>
      </c>
      <c r="Z42" s="119">
        <f t="shared" si="7"/>
        <v>141563.57142857142</v>
      </c>
    </row>
    <row r="43" spans="1:26" ht="31.5">
      <c r="A43" s="144">
        <f>IF(D43="","",SUBTOTAL(3,$D$11:D43))</f>
        <v>28</v>
      </c>
      <c r="B43" s="144" t="s">
        <v>51</v>
      </c>
      <c r="C43" s="150" t="s">
        <v>52</v>
      </c>
      <c r="D43" s="145">
        <v>280</v>
      </c>
      <c r="E43" s="151">
        <v>14</v>
      </c>
      <c r="F43" s="152">
        <v>5.8</v>
      </c>
      <c r="G43" s="145">
        <v>5</v>
      </c>
      <c r="H43" s="145">
        <v>46</v>
      </c>
      <c r="I43" s="144" t="s">
        <v>15</v>
      </c>
      <c r="J43" s="144" t="s">
        <v>2052</v>
      </c>
      <c r="K43" s="121">
        <v>851855</v>
      </c>
      <c r="L43" s="80">
        <f t="shared" si="1"/>
        <v>960091.09090909082</v>
      </c>
      <c r="M43" s="186" t="str" cm="1">
        <f t="array" ref="M43">IF(OR($B43="",$S43="",$T43=""),"",IFERROR(IF($S43&lt;&gt;SUMPRODUCT(IFERROR(--MID($T43,SEARCH('Nhân công vận hành'!$A$3:$A$100,$T43)-1,1),0)),"",SUMPRODUCT(IFERROR(--MID($T43,SEARCH('Nhân công vận hành'!$A$3:$A$100,$T43)-1,1),0),'Nhân công vận hành'!#REF!)),""))</f>
        <v/>
      </c>
      <c r="N43" s="186" cm="1">
        <f t="array" ref="N43">IF(OR($B43="",$S43="",$T43=""),"",IFERROR(IF($S43&lt;&gt;SUMPRODUCT(IFERROR(--MID($T43,SEARCH('Nhân công vận hành'!$A$3:$A$100,$T43)-1,1),0)),"",SUMPRODUCT(IFERROR(--MID($T43,SEARCH('Nhân công vận hành'!$A$3:$A$100,$T43)-1,1),0),'Nhân công vận hành'!$E$3:$E$100)),""))</f>
        <v>322000</v>
      </c>
      <c r="O43" s="186" cm="1">
        <f t="array" ref="O43">IF(OR($B43="",$S43="",$T43=""),"",IFERROR(IF($S43&lt;&gt;SUMPRODUCT(IFERROR(--MID($T43,SEARCH('Nhân công vận hành'!$A$3:$A$100,$T43)-1,1),0)),"",SUMPRODUCT(IFERROR(--MID($T43,SEARCH('Nhân công vận hành'!$A$3:$A$100,$T43)-1,1),0),'Nhân công vận hành'!$F$3:$F$100)),""))</f>
        <v>308000</v>
      </c>
      <c r="P43" s="186" t="e">
        <f t="shared" si="2"/>
        <v>#VALUE!</v>
      </c>
      <c r="Q43" s="186">
        <f t="shared" si="3"/>
        <v>1994000</v>
      </c>
      <c r="R43" s="186">
        <f t="shared" si="4"/>
        <v>1980000</v>
      </c>
      <c r="S43" s="204">
        <v>1</v>
      </c>
      <c r="T43" s="204" t="s">
        <v>1993</v>
      </c>
      <c r="U43" s="137"/>
      <c r="V43" s="137"/>
      <c r="W43" s="154">
        <f t="shared" si="10"/>
        <v>46</v>
      </c>
      <c r="X43" s="119">
        <f t="shared" si="5"/>
        <v>383334.75000000006</v>
      </c>
      <c r="Y43" s="119">
        <f t="shared" si="6"/>
        <v>176455.67857142858</v>
      </c>
      <c r="Z43" s="119">
        <f t="shared" si="7"/>
        <v>152116.96428571429</v>
      </c>
    </row>
    <row r="44" spans="1:26" ht="31.5">
      <c r="A44" s="144">
        <f>IF(D44="","",SUBTOTAL(3,$D$11:D44))</f>
        <v>29</v>
      </c>
      <c r="B44" s="144" t="s">
        <v>53</v>
      </c>
      <c r="C44" s="150" t="s">
        <v>54</v>
      </c>
      <c r="D44" s="145">
        <v>280</v>
      </c>
      <c r="E44" s="151">
        <v>14</v>
      </c>
      <c r="F44" s="152">
        <v>5.8</v>
      </c>
      <c r="G44" s="145">
        <v>5</v>
      </c>
      <c r="H44" s="145">
        <v>59</v>
      </c>
      <c r="I44" s="144" t="s">
        <v>15</v>
      </c>
      <c r="J44" s="144" t="s">
        <v>2052</v>
      </c>
      <c r="K44" s="121">
        <v>1366980</v>
      </c>
      <c r="L44" s="80">
        <f t="shared" si="1"/>
        <v>1231421.1818181816</v>
      </c>
      <c r="M44" s="186" t="str" cm="1">
        <f t="array" ref="M44">IF(OR($B44="",$S44="",$T44=""),"",IFERROR(IF($S44&lt;&gt;SUMPRODUCT(IFERROR(--MID($T44,SEARCH('Nhân công vận hành'!$A$3:$A$100,$T44)-1,1),0)),"",SUMPRODUCT(IFERROR(--MID($T44,SEARCH('Nhân công vận hành'!$A$3:$A$100,$T44)-1,1),0),'Nhân công vận hành'!#REF!)),""))</f>
        <v/>
      </c>
      <c r="N44" s="186" cm="1">
        <f t="array" ref="N44">IF(OR($B44="",$S44="",$T44=""),"",IFERROR(IF($S44&lt;&gt;SUMPRODUCT(IFERROR(--MID($T44,SEARCH('Nhân công vận hành'!$A$3:$A$100,$T44)-1,1),0)),"",SUMPRODUCT(IFERROR(--MID($T44,SEARCH('Nhân công vận hành'!$A$3:$A$100,$T44)-1,1),0),'Nhân công vận hành'!$E$3:$E$100)),""))</f>
        <v>322000</v>
      </c>
      <c r="O44" s="186" cm="1">
        <f t="array" ref="O44">IF(OR($B44="",$S44="",$T44=""),"",IFERROR(IF($S44&lt;&gt;SUMPRODUCT(IFERROR(--MID($T44,SEARCH('Nhân công vận hành'!$A$3:$A$100,$T44)-1,1),0)),"",SUMPRODUCT(IFERROR(--MID($T44,SEARCH('Nhân công vận hành'!$A$3:$A$100,$T44)-1,1),0),'Nhân công vận hành'!$F$3:$F$100)),""))</f>
        <v>308000</v>
      </c>
      <c r="P44" s="186" t="e">
        <f t="shared" si="2"/>
        <v>#VALUE!</v>
      </c>
      <c r="Q44" s="186">
        <f t="shared" si="3"/>
        <v>2695800</v>
      </c>
      <c r="R44" s="186">
        <f t="shared" si="4"/>
        <v>2681800</v>
      </c>
      <c r="S44" s="204">
        <v>1</v>
      </c>
      <c r="T44" s="204" t="s">
        <v>1993</v>
      </c>
      <c r="U44" s="137"/>
      <c r="V44" s="137"/>
      <c r="W44" s="154">
        <f t="shared" si="10"/>
        <v>59</v>
      </c>
      <c r="X44" s="119">
        <f t="shared" si="5"/>
        <v>615141.00000000012</v>
      </c>
      <c r="Y44" s="119">
        <f t="shared" si="6"/>
        <v>283160.14285714284</v>
      </c>
      <c r="Z44" s="119">
        <f t="shared" si="7"/>
        <v>244103.57142857142</v>
      </c>
    </row>
    <row r="45" spans="1:26" ht="31.5">
      <c r="A45" s="144">
        <f>IF(D45="","",SUBTOTAL(3,$D$11:D45))</f>
        <v>30</v>
      </c>
      <c r="B45" s="144" t="s">
        <v>55</v>
      </c>
      <c r="C45" s="150" t="s">
        <v>56</v>
      </c>
      <c r="D45" s="145">
        <v>280</v>
      </c>
      <c r="E45" s="151">
        <v>14</v>
      </c>
      <c r="F45" s="152">
        <v>5.5</v>
      </c>
      <c r="G45" s="145">
        <v>5</v>
      </c>
      <c r="H45" s="145">
        <v>76</v>
      </c>
      <c r="I45" s="144" t="s">
        <v>15</v>
      </c>
      <c r="J45" s="144" t="s">
        <v>2052</v>
      </c>
      <c r="K45" s="121">
        <v>1753811</v>
      </c>
      <c r="L45" s="80">
        <f t="shared" si="1"/>
        <v>1586237.4545454544</v>
      </c>
      <c r="M45" s="186" t="str" cm="1">
        <f t="array" ref="M45">IF(OR($B45="",$S45="",$T45=""),"",IFERROR(IF($S45&lt;&gt;SUMPRODUCT(IFERROR(--MID($T45,SEARCH('Nhân công vận hành'!$A$3:$A$100,$T45)-1,1),0)),"",SUMPRODUCT(IFERROR(--MID($T45,SEARCH('Nhân công vận hành'!$A$3:$A$100,$T45)-1,1),0),'Nhân công vận hành'!#REF!)),""))</f>
        <v/>
      </c>
      <c r="N45" s="186" cm="1">
        <f t="array" ref="N45">IF(OR($B45="",$S45="",$T45=""),"",IFERROR(IF($S45&lt;&gt;SUMPRODUCT(IFERROR(--MID($T45,SEARCH('Nhân công vận hành'!$A$3:$A$100,$T45)-1,1),0)),"",SUMPRODUCT(IFERROR(--MID($T45,SEARCH('Nhân công vận hành'!$A$3:$A$100,$T45)-1,1),0),'Nhân công vận hành'!$E$3:$E$100)),""))</f>
        <v>322000</v>
      </c>
      <c r="O45" s="186" cm="1">
        <f t="array" ref="O45">IF(OR($B45="",$S45="",$T45=""),"",IFERROR(IF($S45&lt;&gt;SUMPRODUCT(IFERROR(--MID($T45,SEARCH('Nhân công vận hành'!$A$3:$A$100,$T45)-1,1),0)),"",SUMPRODUCT(IFERROR(--MID($T45,SEARCH('Nhân công vận hành'!$A$3:$A$100,$T45)-1,1),0),'Nhân công vận hành'!$F$3:$F$100)),""))</f>
        <v>308000</v>
      </c>
      <c r="P45" s="186" t="e">
        <f t="shared" si="2"/>
        <v>#VALUE!</v>
      </c>
      <c r="Q45" s="186">
        <f t="shared" si="3"/>
        <v>3355100</v>
      </c>
      <c r="R45" s="186">
        <f t="shared" si="4"/>
        <v>3341100</v>
      </c>
      <c r="S45" s="204">
        <v>1</v>
      </c>
      <c r="T45" s="204" t="s">
        <v>1993</v>
      </c>
      <c r="U45" s="137"/>
      <c r="V45" s="137"/>
      <c r="W45" s="154">
        <f t="shared" si="10"/>
        <v>76</v>
      </c>
      <c r="X45" s="119">
        <f t="shared" si="5"/>
        <v>789214.95000000007</v>
      </c>
      <c r="Y45" s="119">
        <f t="shared" si="6"/>
        <v>344498.58928571426</v>
      </c>
      <c r="Z45" s="119">
        <f t="shared" si="7"/>
        <v>313180.53571428574</v>
      </c>
    </row>
    <row r="46" spans="1:26" ht="31.5">
      <c r="A46" s="144">
        <f>IF(D46="","",SUBTOTAL(3,$D$11:D46))</f>
        <v>31</v>
      </c>
      <c r="B46" s="144" t="s">
        <v>57</v>
      </c>
      <c r="C46" s="150" t="s">
        <v>58</v>
      </c>
      <c r="D46" s="145">
        <v>280</v>
      </c>
      <c r="E46" s="151">
        <v>13</v>
      </c>
      <c r="F46" s="152">
        <v>5.2</v>
      </c>
      <c r="G46" s="145">
        <v>5</v>
      </c>
      <c r="H46" s="145">
        <v>94</v>
      </c>
      <c r="I46" s="144" t="s">
        <v>15</v>
      </c>
      <c r="J46" s="144" t="s">
        <v>2052</v>
      </c>
      <c r="K46" s="121">
        <v>2203242</v>
      </c>
      <c r="L46" s="80">
        <f t="shared" si="1"/>
        <v>1961925.2727272725</v>
      </c>
      <c r="M46" s="186" t="str" cm="1">
        <f t="array" ref="M46">IF(OR($B46="",$S46="",$T46=""),"",IFERROR(IF($S46&lt;&gt;SUMPRODUCT(IFERROR(--MID($T46,SEARCH('Nhân công vận hành'!$A$3:$A$100,$T46)-1,1),0)),"",SUMPRODUCT(IFERROR(--MID($T46,SEARCH('Nhân công vận hành'!$A$3:$A$100,$T46)-1,1),0),'Nhân công vận hành'!#REF!)),""))</f>
        <v/>
      </c>
      <c r="N46" s="186" cm="1">
        <f t="array" ref="N46">IF(OR($B46="",$S46="",$T46=""),"",IFERROR(IF($S46&lt;&gt;SUMPRODUCT(IFERROR(--MID($T46,SEARCH('Nhân công vận hành'!$A$3:$A$100,$T46)-1,1),0)),"",SUMPRODUCT(IFERROR(--MID($T46,SEARCH('Nhân công vận hành'!$A$3:$A$100,$T46)-1,1),0),'Nhân công vận hành'!$E$3:$E$100)),""))</f>
        <v>322000</v>
      </c>
      <c r="O46" s="186" cm="1">
        <f t="array" ref="O46">IF(OR($B46="",$S46="",$T46=""),"",IFERROR(IF($S46&lt;&gt;SUMPRODUCT(IFERROR(--MID($T46,SEARCH('Nhân công vận hành'!$A$3:$A$100,$T46)-1,1),0)),"",SUMPRODUCT(IFERROR(--MID($T46,SEARCH('Nhân công vận hành'!$A$3:$A$100,$T46)-1,1),0),'Nhân công vận hành'!$F$3:$F$100)),""))</f>
        <v>308000</v>
      </c>
      <c r="P46" s="186" t="e">
        <f t="shared" si="2"/>
        <v>#VALUE!</v>
      </c>
      <c r="Q46" s="186">
        <f t="shared" si="3"/>
        <v>4007200</v>
      </c>
      <c r="R46" s="186">
        <f t="shared" si="4"/>
        <v>3993200</v>
      </c>
      <c r="S46" s="204">
        <v>1</v>
      </c>
      <c r="T46" s="204" t="s">
        <v>1993</v>
      </c>
      <c r="U46" s="137"/>
      <c r="V46" s="137"/>
      <c r="W46" s="154">
        <f t="shared" si="10"/>
        <v>94</v>
      </c>
      <c r="X46" s="119">
        <f t="shared" si="5"/>
        <v>920640.40714285709</v>
      </c>
      <c r="Y46" s="119">
        <f t="shared" si="6"/>
        <v>409173.51428571437</v>
      </c>
      <c r="Z46" s="119">
        <f t="shared" si="7"/>
        <v>393436.07142857142</v>
      </c>
    </row>
    <row r="47" spans="1:26" ht="31.5">
      <c r="A47" s="144">
        <f>IF(D47="","",SUBTOTAL(3,$D$11:D47))</f>
        <v>32</v>
      </c>
      <c r="B47" s="144" t="s">
        <v>59</v>
      </c>
      <c r="C47" s="150" t="s">
        <v>60</v>
      </c>
      <c r="D47" s="145">
        <v>280</v>
      </c>
      <c r="E47" s="151">
        <v>12</v>
      </c>
      <c r="F47" s="152">
        <v>4.0999999999999996</v>
      </c>
      <c r="G47" s="145">
        <v>5</v>
      </c>
      <c r="H47" s="145">
        <v>125</v>
      </c>
      <c r="I47" s="144" t="s">
        <v>15</v>
      </c>
      <c r="J47" s="144" t="s">
        <v>2052</v>
      </c>
      <c r="K47" s="121">
        <v>3710784</v>
      </c>
      <c r="L47" s="80">
        <f t="shared" si="1"/>
        <v>2608943.1818181816</v>
      </c>
      <c r="M47" s="186" t="str" cm="1">
        <f t="array" ref="M47">IF(OR($B47="",$S47="",$T47=""),"",IFERROR(IF($S47&lt;&gt;SUMPRODUCT(IFERROR(--MID($T47,SEARCH('Nhân công vận hành'!$A$3:$A$100,$T47)-1,1),0)),"",SUMPRODUCT(IFERROR(--MID($T47,SEARCH('Nhân công vận hành'!$A$3:$A$100,$T47)-1,1),0),'Nhân công vận hành'!#REF!)),""))</f>
        <v/>
      </c>
      <c r="N47" s="186" cm="1">
        <f t="array" ref="N47">IF(OR($B47="",$S47="",$T47=""),"",IFERROR(IF($S47&lt;&gt;SUMPRODUCT(IFERROR(--MID($T47,SEARCH('Nhân công vận hành'!$A$3:$A$100,$T47)-1,1),0)),"",SUMPRODUCT(IFERROR(--MID($T47,SEARCH('Nhân công vận hành'!$A$3:$A$100,$T47)-1,1),0),'Nhân công vận hành'!$E$3:$E$100)),""))</f>
        <v>322000</v>
      </c>
      <c r="O47" s="186" cm="1">
        <f t="array" ref="O47">IF(OR($B47="",$S47="",$T47=""),"",IFERROR(IF($S47&lt;&gt;SUMPRODUCT(IFERROR(--MID($T47,SEARCH('Nhân công vận hành'!$A$3:$A$100,$T47)-1,1),0)),"",SUMPRODUCT(IFERROR(--MID($T47,SEARCH('Nhân công vận hành'!$A$3:$A$100,$T47)-1,1),0),'Nhân công vận hành'!$F$3:$F$100)),""))</f>
        <v>308000</v>
      </c>
      <c r="P47" s="186" t="e">
        <f t="shared" si="2"/>
        <v>#VALUE!</v>
      </c>
      <c r="Q47" s="186">
        <f t="shared" si="3"/>
        <v>5568300</v>
      </c>
      <c r="R47" s="186">
        <f t="shared" si="4"/>
        <v>5554300</v>
      </c>
      <c r="S47" s="204">
        <v>1</v>
      </c>
      <c r="T47" s="204" t="s">
        <v>1993</v>
      </c>
      <c r="U47" s="137"/>
      <c r="V47" s="137"/>
      <c r="W47" s="154">
        <f t="shared" si="10"/>
        <v>125</v>
      </c>
      <c r="X47" s="119">
        <f t="shared" si="5"/>
        <v>1431302.4</v>
      </c>
      <c r="Y47" s="119">
        <f t="shared" si="6"/>
        <v>543364.79999999993</v>
      </c>
      <c r="Z47" s="119">
        <f t="shared" si="7"/>
        <v>662640</v>
      </c>
    </row>
    <row r="48" spans="1:26" ht="31.5">
      <c r="A48" s="144" t="str">
        <f>IF(D48="","",SUBTOTAL(3,$D$11:D48))</f>
        <v/>
      </c>
      <c r="B48" s="148" t="s">
        <v>61</v>
      </c>
      <c r="C48" s="146" t="s">
        <v>62</v>
      </c>
      <c r="D48" s="144"/>
      <c r="E48" s="144"/>
      <c r="F48" s="144"/>
      <c r="G48" s="144"/>
      <c r="H48" s="144"/>
      <c r="I48" s="144"/>
      <c r="J48" s="144">
        <v>0</v>
      </c>
      <c r="K48" s="121"/>
      <c r="L48" s="80">
        <f t="shared" si="1"/>
        <v>0</v>
      </c>
      <c r="M48" s="186"/>
      <c r="N48" s="186"/>
      <c r="O48" s="186"/>
      <c r="P48" s="186"/>
      <c r="Q48" s="186"/>
      <c r="R48" s="186"/>
      <c r="S48" s="204" t="s">
        <v>1992</v>
      </c>
      <c r="T48" s="204" t="s">
        <v>1992</v>
      </c>
      <c r="U48" s="137"/>
      <c r="V48" s="137"/>
      <c r="W48" s="137"/>
      <c r="X48" s="119"/>
      <c r="Y48" s="119"/>
      <c r="Z48" s="119"/>
    </row>
    <row r="49" spans="1:26" ht="31.5">
      <c r="A49" s="144">
        <f>IF(D49="","",SUBTOTAL(3,$D$11:D49))</f>
        <v>33</v>
      </c>
      <c r="B49" s="144" t="s">
        <v>63</v>
      </c>
      <c r="C49" s="150" t="s">
        <v>1835</v>
      </c>
      <c r="D49" s="145">
        <v>280</v>
      </c>
      <c r="E49" s="151">
        <v>14</v>
      </c>
      <c r="F49" s="152">
        <v>4.2</v>
      </c>
      <c r="G49" s="145">
        <v>5</v>
      </c>
      <c r="H49" s="145">
        <v>132</v>
      </c>
      <c r="I49" s="144" t="s">
        <v>15</v>
      </c>
      <c r="J49" s="144" t="s">
        <v>2052</v>
      </c>
      <c r="K49" s="121">
        <v>1727900</v>
      </c>
      <c r="L49" s="80">
        <f t="shared" si="1"/>
        <v>2755043.9999999995</v>
      </c>
      <c r="M49" s="186" t="str" cm="1">
        <f t="array" ref="M49">IF(OR($B49="",$S49="",$T49=""),"",IFERROR(IF($S49&lt;&gt;SUMPRODUCT(IFERROR(--MID($T49,SEARCH('Nhân công vận hành'!$A$3:$A$100,$T49)-1,1),0)),"",SUMPRODUCT(IFERROR(--MID($T49,SEARCH('Nhân công vận hành'!$A$3:$A$100,$T49)-1,1),0),'Nhân công vận hành'!#REF!)),""))</f>
        <v/>
      </c>
      <c r="N49" s="186" cm="1">
        <f t="array" ref="N49">IF(OR($B49="",$S49="",$T49=""),"",IFERROR(IF($S49&lt;&gt;SUMPRODUCT(IFERROR(--MID($T49,SEARCH('Nhân công vận hành'!$A$3:$A$100,$T49)-1,1),0)),"",SUMPRODUCT(IFERROR(--MID($T49,SEARCH('Nhân công vận hành'!$A$3:$A$100,$T49)-1,1),0),'Nhân công vận hành'!$E$3:$E$100)),""))</f>
        <v>322000</v>
      </c>
      <c r="O49" s="186" cm="1">
        <f t="array" ref="O49">IF(OR($B49="",$S49="",$T49=""),"",IFERROR(IF($S49&lt;&gt;SUMPRODUCT(IFERROR(--MID($T49,SEARCH('Nhân công vận hành'!$A$3:$A$100,$T49)-1,1),0)),"",SUMPRODUCT(IFERROR(--MID($T49,SEARCH('Nhân công vận hành'!$A$3:$A$100,$T49)-1,1),0),'Nhân công vận hành'!$F$3:$F$100)),""))</f>
        <v>308000</v>
      </c>
      <c r="P49" s="186" t="e">
        <f t="shared" si="2"/>
        <v>#VALUE!</v>
      </c>
      <c r="Q49" s="186">
        <f t="shared" si="3"/>
        <v>4422300</v>
      </c>
      <c r="R49" s="186">
        <f t="shared" si="4"/>
        <v>4408300</v>
      </c>
      <c r="S49" s="204">
        <v>1</v>
      </c>
      <c r="T49" s="204" t="s">
        <v>1993</v>
      </c>
      <c r="U49" s="137"/>
      <c r="V49" s="137"/>
      <c r="W49" s="154">
        <f>H49</f>
        <v>132</v>
      </c>
      <c r="X49" s="119">
        <f t="shared" si="5"/>
        <v>777555.00000000012</v>
      </c>
      <c r="Y49" s="119">
        <f t="shared" si="6"/>
        <v>259185</v>
      </c>
      <c r="Z49" s="119">
        <f t="shared" si="7"/>
        <v>308553.57142857142</v>
      </c>
    </row>
    <row r="50" spans="1:26" ht="31.5">
      <c r="A50" s="144">
        <f>IF(D50="","",SUBTOTAL(3,$D$11:D50))</f>
        <v>34</v>
      </c>
      <c r="B50" s="144" t="s">
        <v>64</v>
      </c>
      <c r="C50" s="150" t="s">
        <v>1836</v>
      </c>
      <c r="D50" s="145">
        <v>280</v>
      </c>
      <c r="E50" s="151">
        <v>14</v>
      </c>
      <c r="F50" s="152">
        <v>4</v>
      </c>
      <c r="G50" s="145">
        <v>5</v>
      </c>
      <c r="H50" s="145">
        <v>154</v>
      </c>
      <c r="I50" s="144" t="s">
        <v>15</v>
      </c>
      <c r="J50" s="144" t="s">
        <v>2052</v>
      </c>
      <c r="K50" s="121">
        <v>2631577</v>
      </c>
      <c r="L50" s="80">
        <f t="shared" si="1"/>
        <v>3214217.9999999995</v>
      </c>
      <c r="M50" s="186" t="str" cm="1">
        <f t="array" ref="M50">IF(OR($B50="",$S50="",$T50=""),"",IFERROR(IF($S50&lt;&gt;SUMPRODUCT(IFERROR(--MID($T50,SEARCH('Nhân công vận hành'!$A$3:$A$100,$T50)-1,1),0)),"",SUMPRODUCT(IFERROR(--MID($T50,SEARCH('Nhân công vận hành'!$A$3:$A$100,$T50)-1,1),0),'Nhân công vận hành'!#REF!)),""))</f>
        <v/>
      </c>
      <c r="N50" s="186" cm="1">
        <f t="array" ref="N50">IF(OR($B50="",$S50="",$T50=""),"",IFERROR(IF($S50&lt;&gt;SUMPRODUCT(IFERROR(--MID($T50,SEARCH('Nhân công vận hành'!$A$3:$A$100,$T50)-1,1),0)),"",SUMPRODUCT(IFERROR(--MID($T50,SEARCH('Nhân công vận hành'!$A$3:$A$100,$T50)-1,1),0),'Nhân công vận hành'!$E$3:$E$100)),""))</f>
        <v>322000</v>
      </c>
      <c r="O50" s="186" cm="1">
        <f t="array" ref="O50">IF(OR($B50="",$S50="",$T50=""),"",IFERROR(IF($S50&lt;&gt;SUMPRODUCT(IFERROR(--MID($T50,SEARCH('Nhân công vận hành'!$A$3:$A$100,$T50)-1,1),0)),"",SUMPRODUCT(IFERROR(--MID($T50,SEARCH('Nhân công vận hành'!$A$3:$A$100,$T50)-1,1),0),'Nhân công vận hành'!$F$3:$F$100)),""))</f>
        <v>308000</v>
      </c>
      <c r="P50" s="186" t="e">
        <f t="shared" si="2"/>
        <v>#VALUE!</v>
      </c>
      <c r="Q50" s="186">
        <f t="shared" si="3"/>
        <v>5566300</v>
      </c>
      <c r="R50" s="186">
        <f t="shared" si="4"/>
        <v>5552300</v>
      </c>
      <c r="S50" s="204">
        <v>1</v>
      </c>
      <c r="T50" s="204" t="s">
        <v>1993</v>
      </c>
      <c r="U50" s="137"/>
      <c r="V50" s="137"/>
      <c r="W50" s="154">
        <f>H50</f>
        <v>154</v>
      </c>
      <c r="X50" s="119">
        <f t="shared" si="5"/>
        <v>1184209.6500000001</v>
      </c>
      <c r="Y50" s="119">
        <f t="shared" si="6"/>
        <v>375939.57142857142</v>
      </c>
      <c r="Z50" s="119">
        <f t="shared" si="7"/>
        <v>469924.46428571426</v>
      </c>
    </row>
    <row r="51" spans="1:26" ht="31.5">
      <c r="A51" s="144">
        <f>IF(D51="","",SUBTOTAL(3,$D$11:D51))</f>
        <v>35</v>
      </c>
      <c r="B51" s="144" t="s">
        <v>65</v>
      </c>
      <c r="C51" s="150" t="s">
        <v>1837</v>
      </c>
      <c r="D51" s="145">
        <v>280</v>
      </c>
      <c r="E51" s="151">
        <v>13</v>
      </c>
      <c r="F51" s="152">
        <v>4</v>
      </c>
      <c r="G51" s="145">
        <v>5</v>
      </c>
      <c r="H51" s="145">
        <v>182</v>
      </c>
      <c r="I51" s="144" t="s">
        <v>15</v>
      </c>
      <c r="J51" s="144" t="s">
        <v>2052</v>
      </c>
      <c r="K51" s="121">
        <v>3289328</v>
      </c>
      <c r="L51" s="80">
        <f t="shared" si="1"/>
        <v>3798621.2727272725</v>
      </c>
      <c r="M51" s="186" t="str" cm="1">
        <f t="array" ref="M51">IF(OR($B51="",$S51="",$T51=""),"",IFERROR(IF($S51&lt;&gt;SUMPRODUCT(IFERROR(--MID($T51,SEARCH('Nhân công vận hành'!$A$3:$A$100,$T51)-1,1),0)),"",SUMPRODUCT(IFERROR(--MID($T51,SEARCH('Nhân công vận hành'!$A$3:$A$100,$T51)-1,1),0),'Nhân công vận hành'!#REF!)),""))</f>
        <v/>
      </c>
      <c r="N51" s="186" cm="1">
        <f t="array" ref="N51">IF(OR($B51="",$S51="",$T51=""),"",IFERROR(IF($S51&lt;&gt;SUMPRODUCT(IFERROR(--MID($T51,SEARCH('Nhân công vận hành'!$A$3:$A$100,$T51)-1,1),0)),"",SUMPRODUCT(IFERROR(--MID($T51,SEARCH('Nhân công vận hành'!$A$3:$A$100,$T51)-1,1),0),'Nhân công vận hành'!$E$3:$E$100)),""))</f>
        <v>322000</v>
      </c>
      <c r="O51" s="186" cm="1">
        <f t="array" ref="O51">IF(OR($B51="",$S51="",$T51=""),"",IFERROR(IF($S51&lt;&gt;SUMPRODUCT(IFERROR(--MID($T51,SEARCH('Nhân công vận hành'!$A$3:$A$100,$T51)-1,1),0)),"",SUMPRODUCT(IFERROR(--MID($T51,SEARCH('Nhân công vận hành'!$A$3:$A$100,$T51)-1,1),0),'Nhân công vận hành'!$F$3:$F$100)),""))</f>
        <v>308000</v>
      </c>
      <c r="P51" s="186" t="e">
        <f t="shared" si="2"/>
        <v>#VALUE!</v>
      </c>
      <c r="Q51" s="186">
        <f t="shared" si="3"/>
        <v>6552400</v>
      </c>
      <c r="R51" s="186">
        <f t="shared" si="4"/>
        <v>6538400</v>
      </c>
      <c r="S51" s="204">
        <v>1</v>
      </c>
      <c r="T51" s="204" t="s">
        <v>1993</v>
      </c>
      <c r="U51" s="137"/>
      <c r="V51" s="137"/>
      <c r="W51" s="154">
        <f>H51</f>
        <v>182</v>
      </c>
      <c r="X51" s="119">
        <f t="shared" si="5"/>
        <v>1374469.2</v>
      </c>
      <c r="Y51" s="119">
        <f t="shared" si="6"/>
        <v>469904</v>
      </c>
      <c r="Z51" s="119">
        <f t="shared" si="7"/>
        <v>587380</v>
      </c>
    </row>
    <row r="52" spans="1:26" ht="31.5">
      <c r="A52" s="144" t="str">
        <f>IF(D52="","",SUBTOTAL(3,$D$11:D52))</f>
        <v/>
      </c>
      <c r="B52" s="148" t="s">
        <v>66</v>
      </c>
      <c r="C52" s="146" t="s">
        <v>67</v>
      </c>
      <c r="D52" s="144"/>
      <c r="E52" s="144"/>
      <c r="F52" s="144"/>
      <c r="G52" s="144"/>
      <c r="H52" s="144"/>
      <c r="I52" s="144"/>
      <c r="J52" s="144">
        <v>0</v>
      </c>
      <c r="K52" s="121"/>
      <c r="L52" s="80">
        <f t="shared" si="1"/>
        <v>0</v>
      </c>
      <c r="M52" s="186"/>
      <c r="N52" s="186"/>
      <c r="O52" s="186"/>
      <c r="P52" s="186"/>
      <c r="Q52" s="186"/>
      <c r="R52" s="186"/>
      <c r="S52" s="204" t="s">
        <v>1992</v>
      </c>
      <c r="T52" s="204" t="s">
        <v>1992</v>
      </c>
      <c r="U52" s="137"/>
      <c r="V52" s="137"/>
      <c r="W52" s="137"/>
      <c r="X52" s="119"/>
      <c r="Y52" s="119"/>
      <c r="Z52" s="119"/>
    </row>
    <row r="53" spans="1:26" ht="31.5">
      <c r="A53" s="144">
        <f>IF(D53="","",SUBTOTAL(3,$D$11:D53))</f>
        <v>36</v>
      </c>
      <c r="B53" s="144" t="s">
        <v>68</v>
      </c>
      <c r="C53" s="150" t="s">
        <v>52</v>
      </c>
      <c r="D53" s="145">
        <v>230</v>
      </c>
      <c r="E53" s="151">
        <v>15</v>
      </c>
      <c r="F53" s="152">
        <v>3.6</v>
      </c>
      <c r="G53" s="145">
        <v>5</v>
      </c>
      <c r="H53" s="145">
        <v>39</v>
      </c>
      <c r="I53" s="144" t="s">
        <v>15</v>
      </c>
      <c r="J53" s="144" t="s">
        <v>2052</v>
      </c>
      <c r="K53" s="121">
        <v>1022799</v>
      </c>
      <c r="L53" s="80">
        <f t="shared" si="1"/>
        <v>813990.27272727259</v>
      </c>
      <c r="M53" s="186" t="str" cm="1">
        <f t="array" ref="M53">IF(OR($B53="",$S53="",$T53=""),"",IFERROR(IF($S53&lt;&gt;SUMPRODUCT(IFERROR(--MID($T53,SEARCH('Nhân công vận hành'!$A$3:$A$100,$T53)-1,1),0)),"",SUMPRODUCT(IFERROR(--MID($T53,SEARCH('Nhân công vận hành'!$A$3:$A$100,$T53)-1,1),0),'Nhân công vận hành'!#REF!)),""))</f>
        <v/>
      </c>
      <c r="N53" s="186" cm="1">
        <f t="array" ref="N53">IF(OR($B53="",$S53="",$T53=""),"",IFERROR(IF($S53&lt;&gt;SUMPRODUCT(IFERROR(--MID($T53,SEARCH('Nhân công vận hành'!$A$3:$A$100,$T53)-1,1),0)),"",SUMPRODUCT(IFERROR(--MID($T53,SEARCH('Nhân công vận hành'!$A$3:$A$100,$T53)-1,1),0),'Nhân công vận hành'!$E$3:$E$100)),""))</f>
        <v>322000</v>
      </c>
      <c r="O53" s="186" cm="1">
        <f t="array" ref="O53">IF(OR($B53="",$S53="",$T53=""),"",IFERROR(IF($S53&lt;&gt;SUMPRODUCT(IFERROR(--MID($T53,SEARCH('Nhân công vận hành'!$A$3:$A$100,$T53)-1,1),0)),"",SUMPRODUCT(IFERROR(--MID($T53,SEARCH('Nhân công vận hành'!$A$3:$A$100,$T53)-1,1),0),'Nhân công vận hành'!$F$3:$F$100)),""))</f>
        <v>308000</v>
      </c>
      <c r="P53" s="186" t="e">
        <f t="shared" si="2"/>
        <v>#VALUE!</v>
      </c>
      <c r="Q53" s="186">
        <f t="shared" si="3"/>
        <v>2118800</v>
      </c>
      <c r="R53" s="186">
        <f t="shared" si="4"/>
        <v>2104800</v>
      </c>
      <c r="S53" s="204">
        <v>1</v>
      </c>
      <c r="T53" s="204" t="s">
        <v>1993</v>
      </c>
      <c r="U53" s="137"/>
      <c r="V53" s="137"/>
      <c r="W53" s="154">
        <f>H53</f>
        <v>39</v>
      </c>
      <c r="X53" s="119">
        <f t="shared" si="5"/>
        <v>600338.54347826086</v>
      </c>
      <c r="Y53" s="119">
        <f t="shared" si="6"/>
        <v>160090.27826086959</v>
      </c>
      <c r="Z53" s="119">
        <f t="shared" si="7"/>
        <v>222347.60869565216</v>
      </c>
    </row>
    <row r="54" spans="1:26" ht="31.5">
      <c r="A54" s="144">
        <f>IF(D54="","",SUBTOTAL(3,$D$11:D54))</f>
        <v>37</v>
      </c>
      <c r="B54" s="144" t="s">
        <v>69</v>
      </c>
      <c r="C54" s="150" t="s">
        <v>54</v>
      </c>
      <c r="D54" s="145">
        <v>230</v>
      </c>
      <c r="E54" s="151">
        <v>14</v>
      </c>
      <c r="F54" s="152">
        <v>3.08</v>
      </c>
      <c r="G54" s="145">
        <v>5</v>
      </c>
      <c r="H54" s="145">
        <v>44</v>
      </c>
      <c r="I54" s="144" t="s">
        <v>15</v>
      </c>
      <c r="J54" s="144" t="s">
        <v>2052</v>
      </c>
      <c r="K54" s="121">
        <v>1370764</v>
      </c>
      <c r="L54" s="80">
        <f t="shared" si="1"/>
        <v>918347.99999999988</v>
      </c>
      <c r="M54" s="186" t="str" cm="1">
        <f t="array" ref="M54">IF(OR($B54="",$S54="",$T54=""),"",IFERROR(IF($S54&lt;&gt;SUMPRODUCT(IFERROR(--MID($T54,SEARCH('Nhân công vận hành'!$A$3:$A$100,$T54)-1,1),0)),"",SUMPRODUCT(IFERROR(--MID($T54,SEARCH('Nhân công vận hành'!$A$3:$A$100,$T54)-1,1),0),'Nhân công vận hành'!#REF!)),""))</f>
        <v/>
      </c>
      <c r="N54" s="186" cm="1">
        <f t="array" ref="N54">IF(OR($B54="",$S54="",$T54=""),"",IFERROR(IF($S54&lt;&gt;SUMPRODUCT(IFERROR(--MID($T54,SEARCH('Nhân công vận hành'!$A$3:$A$100,$T54)-1,1),0)),"",SUMPRODUCT(IFERROR(--MID($T54,SEARCH('Nhân công vận hành'!$A$3:$A$100,$T54)-1,1),0),'Nhân công vận hành'!$E$3:$E$100)),""))</f>
        <v>322000</v>
      </c>
      <c r="O54" s="186" cm="1">
        <f t="array" ref="O54">IF(OR($B54="",$S54="",$T54=""),"",IFERROR(IF($S54&lt;&gt;SUMPRODUCT(IFERROR(--MID($T54,SEARCH('Nhân công vận hành'!$A$3:$A$100,$T54)-1,1),0)),"",SUMPRODUCT(IFERROR(--MID($T54,SEARCH('Nhân công vận hành'!$A$3:$A$100,$T54)-1,1),0),'Nhân công vận hành'!$F$3:$F$100)),""))</f>
        <v>308000</v>
      </c>
      <c r="P54" s="186" t="e">
        <f t="shared" si="2"/>
        <v>#VALUE!</v>
      </c>
      <c r="Q54" s="186">
        <f t="shared" si="3"/>
        <v>2472800</v>
      </c>
      <c r="R54" s="186">
        <f t="shared" si="4"/>
        <v>2458800</v>
      </c>
      <c r="S54" s="204">
        <v>1</v>
      </c>
      <c r="T54" s="204" t="s">
        <v>1993</v>
      </c>
      <c r="U54" s="137"/>
      <c r="V54" s="137"/>
      <c r="W54" s="154">
        <f>H54</f>
        <v>44</v>
      </c>
      <c r="X54" s="119">
        <f t="shared" si="5"/>
        <v>750940.27826086967</v>
      </c>
      <c r="Y54" s="119">
        <f t="shared" si="6"/>
        <v>183563.17913043479</v>
      </c>
      <c r="Z54" s="119">
        <f t="shared" si="7"/>
        <v>297992.17391304346</v>
      </c>
    </row>
    <row r="55" spans="1:26" ht="31.5">
      <c r="A55" s="144">
        <f>IF(D55="","",SUBTOTAL(3,$D$11:D55))</f>
        <v>38</v>
      </c>
      <c r="B55" s="144" t="s">
        <v>70</v>
      </c>
      <c r="C55" s="150" t="s">
        <v>56</v>
      </c>
      <c r="D55" s="145">
        <v>250</v>
      </c>
      <c r="E55" s="151">
        <v>14</v>
      </c>
      <c r="F55" s="152">
        <v>3.1</v>
      </c>
      <c r="G55" s="145">
        <v>5</v>
      </c>
      <c r="H55" s="145">
        <v>54</v>
      </c>
      <c r="I55" s="144" t="s">
        <v>15</v>
      </c>
      <c r="J55" s="144" t="s">
        <v>2052</v>
      </c>
      <c r="K55" s="121">
        <v>1713454</v>
      </c>
      <c r="L55" s="80">
        <f t="shared" si="1"/>
        <v>1127063.4545454544</v>
      </c>
      <c r="M55" s="186" t="str" cm="1">
        <f t="array" ref="M55">IF(OR($B55="",$S55="",$T55=""),"",IFERROR(IF($S55&lt;&gt;SUMPRODUCT(IFERROR(--MID($T55,SEARCH('Nhân công vận hành'!$A$3:$A$100,$T55)-1,1),0)),"",SUMPRODUCT(IFERROR(--MID($T55,SEARCH('Nhân công vận hành'!$A$3:$A$100,$T55)-1,1),0),'Nhân công vận hành'!#REF!)),""))</f>
        <v/>
      </c>
      <c r="N55" s="186" cm="1">
        <f t="array" ref="N55">IF(OR($B55="",$S55="",$T55=""),"",IFERROR(IF($S55&lt;&gt;SUMPRODUCT(IFERROR(--MID($T55,SEARCH('Nhân công vận hành'!$A$3:$A$100,$T55)-1,1),0)),"",SUMPRODUCT(IFERROR(--MID($T55,SEARCH('Nhân công vận hành'!$A$3:$A$100,$T55)-1,1),0),'Nhân công vận hành'!$E$3:$E$100)),""))</f>
        <v>322000</v>
      </c>
      <c r="O55" s="186" cm="1">
        <f t="array" ref="O55">IF(OR($B55="",$S55="",$T55=""),"",IFERROR(IF($S55&lt;&gt;SUMPRODUCT(IFERROR(--MID($T55,SEARCH('Nhân công vận hành'!$A$3:$A$100,$T55)-1,1),0)),"",SUMPRODUCT(IFERROR(--MID($T55,SEARCH('Nhân công vận hành'!$A$3:$A$100,$T55)-1,1),0),'Nhân công vận hành'!$F$3:$F$100)),""))</f>
        <v>308000</v>
      </c>
      <c r="P55" s="186" t="e">
        <f t="shared" si="2"/>
        <v>#VALUE!</v>
      </c>
      <c r="Q55" s="186">
        <f t="shared" si="3"/>
        <v>2867800</v>
      </c>
      <c r="R55" s="186">
        <f t="shared" si="4"/>
        <v>2853800</v>
      </c>
      <c r="S55" s="204">
        <v>1</v>
      </c>
      <c r="T55" s="204" t="s">
        <v>1993</v>
      </c>
      <c r="U55" s="137"/>
      <c r="V55" s="137"/>
      <c r="W55" s="154">
        <f>H55</f>
        <v>54</v>
      </c>
      <c r="X55" s="119">
        <f t="shared" si="5"/>
        <v>863580.81600000011</v>
      </c>
      <c r="Y55" s="119">
        <f t="shared" si="6"/>
        <v>212468.296</v>
      </c>
      <c r="Z55" s="119">
        <f t="shared" si="7"/>
        <v>342690.8</v>
      </c>
    </row>
    <row r="56" spans="1:26" ht="31.5">
      <c r="A56" s="144" t="str">
        <f>IF(D56="","",SUBTOTAL(3,$D$11:D56))</f>
        <v/>
      </c>
      <c r="B56" s="148" t="s">
        <v>71</v>
      </c>
      <c r="C56" s="146" t="s">
        <v>72</v>
      </c>
      <c r="D56" s="144"/>
      <c r="E56" s="144"/>
      <c r="F56" s="144"/>
      <c r="G56" s="144"/>
      <c r="H56" s="144"/>
      <c r="I56" s="144"/>
      <c r="J56" s="144">
        <v>0</v>
      </c>
      <c r="K56" s="121"/>
      <c r="L56" s="80">
        <f t="shared" si="1"/>
        <v>0</v>
      </c>
      <c r="M56" s="186"/>
      <c r="N56" s="186"/>
      <c r="O56" s="186"/>
      <c r="P56" s="186"/>
      <c r="Q56" s="186"/>
      <c r="R56" s="186"/>
      <c r="S56" s="204" t="s">
        <v>1992</v>
      </c>
      <c r="T56" s="204" t="s">
        <v>1992</v>
      </c>
      <c r="U56" s="137"/>
      <c r="V56" s="137"/>
      <c r="W56" s="137"/>
      <c r="X56" s="119"/>
      <c r="Y56" s="119"/>
      <c r="Z56" s="119"/>
    </row>
    <row r="57" spans="1:26" ht="31.5">
      <c r="A57" s="144">
        <f>IF(D57="","",SUBTOTAL(3,$D$11:D57))</f>
        <v>39</v>
      </c>
      <c r="B57" s="144" t="s">
        <v>73</v>
      </c>
      <c r="C57" s="150" t="s">
        <v>74</v>
      </c>
      <c r="D57" s="145">
        <v>200</v>
      </c>
      <c r="E57" s="151">
        <v>20</v>
      </c>
      <c r="F57" s="152">
        <v>5.4</v>
      </c>
      <c r="G57" s="145">
        <v>4</v>
      </c>
      <c r="H57" s="145">
        <v>3</v>
      </c>
      <c r="I57" s="144" t="s">
        <v>75</v>
      </c>
      <c r="J57" s="144" t="s">
        <v>2052</v>
      </c>
      <c r="K57" s="121">
        <v>26484</v>
      </c>
      <c r="L57" s="80">
        <f t="shared" si="1"/>
        <v>60142.909090909081</v>
      </c>
      <c r="M57" s="186" t="str" cm="1">
        <f t="array" ref="M57">IF(OR($B57="",$S57="",$T57=""),"",IFERROR(IF($S57&lt;&gt;SUMPRODUCT(IFERROR(--MID($T57,SEARCH('Nhân công vận hành'!$A$3:$A$100,$T57)-1,1),0)),"",SUMPRODUCT(IFERROR(--MID($T57,SEARCH('Nhân công vận hành'!$A$3:$A$100,$T57)-1,1),0),'Nhân công vận hành'!#REF!)),""))</f>
        <v/>
      </c>
      <c r="N57" s="186" cm="1">
        <f t="array" ref="N57">IF(OR($B57="",$S57="",$T57=""),"",IFERROR(IF($S57&lt;&gt;SUMPRODUCT(IFERROR(--MID($T57,SEARCH('Nhân công vận hành'!$A$3:$A$100,$T57)-1,1),0)),"",SUMPRODUCT(IFERROR(--MID($T57,SEARCH('Nhân công vận hành'!$A$3:$A$100,$T57)-1,1),0),'Nhân công vận hành'!$E$3:$E$100)),""))</f>
        <v>322000</v>
      </c>
      <c r="O57" s="186" cm="1">
        <f t="array" ref="O57">IF(OR($B57="",$S57="",$T57=""),"",IFERROR(IF($S57&lt;&gt;SUMPRODUCT(IFERROR(--MID($T57,SEARCH('Nhân công vận hành'!$A$3:$A$100,$T57)-1,1),0)),"",SUMPRODUCT(IFERROR(--MID($T57,SEARCH('Nhân công vận hành'!$A$3:$A$100,$T57)-1,1),0),'Nhân công vận hành'!$F$3:$F$100)),""))</f>
        <v>308000</v>
      </c>
      <c r="P57" s="186" t="e">
        <f t="shared" si="2"/>
        <v>#VALUE!</v>
      </c>
      <c r="Q57" s="186">
        <f t="shared" si="3"/>
        <v>421100</v>
      </c>
      <c r="R57" s="186">
        <f t="shared" si="4"/>
        <v>407100</v>
      </c>
      <c r="S57" s="204">
        <v>1</v>
      </c>
      <c r="T57" s="204" t="s">
        <v>1993</v>
      </c>
      <c r="U57" s="137"/>
      <c r="V57" s="154">
        <f>H57</f>
        <v>3</v>
      </c>
      <c r="W57" s="137"/>
      <c r="X57" s="119">
        <f t="shared" si="5"/>
        <v>26484</v>
      </c>
      <c r="Y57" s="119">
        <f t="shared" si="6"/>
        <v>7150.6800000000012</v>
      </c>
      <c r="Z57" s="119">
        <f t="shared" si="7"/>
        <v>5296.8</v>
      </c>
    </row>
    <row r="58" spans="1:26" ht="31.5">
      <c r="A58" s="144">
        <f>IF(D58="","",SUBTOTAL(3,$D$11:D58))</f>
        <v>40</v>
      </c>
      <c r="B58" s="144" t="s">
        <v>76</v>
      </c>
      <c r="C58" s="150" t="s">
        <v>77</v>
      </c>
      <c r="D58" s="145">
        <v>200</v>
      </c>
      <c r="E58" s="151">
        <v>20</v>
      </c>
      <c r="F58" s="152">
        <v>5.4</v>
      </c>
      <c r="G58" s="145">
        <v>4</v>
      </c>
      <c r="H58" s="151">
        <v>3.5</v>
      </c>
      <c r="I58" s="144" t="s">
        <v>75</v>
      </c>
      <c r="J58" s="144" t="s">
        <v>2052</v>
      </c>
      <c r="K58" s="121">
        <v>33134</v>
      </c>
      <c r="L58" s="80">
        <f t="shared" si="1"/>
        <v>70166.727272727265</v>
      </c>
      <c r="M58" s="186" t="str" cm="1">
        <f t="array" ref="M58">IF(OR($B58="",$S58="",$T58=""),"",IFERROR(IF($S58&lt;&gt;SUMPRODUCT(IFERROR(--MID($T58,SEARCH('Nhân công vận hành'!$A$3:$A$100,$T58)-1,1),0)),"",SUMPRODUCT(IFERROR(--MID($T58,SEARCH('Nhân công vận hành'!$A$3:$A$100,$T58)-1,1),0),'Nhân công vận hành'!#REF!)),""))</f>
        <v/>
      </c>
      <c r="N58" s="186" cm="1">
        <f t="array" ref="N58">IF(OR($B58="",$S58="",$T58=""),"",IFERROR(IF($S58&lt;&gt;SUMPRODUCT(IFERROR(--MID($T58,SEARCH('Nhân công vận hành'!$A$3:$A$100,$T58)-1,1),0)),"",SUMPRODUCT(IFERROR(--MID($T58,SEARCH('Nhân công vận hành'!$A$3:$A$100,$T58)-1,1),0),'Nhân công vận hành'!$E$3:$E$100)),""))</f>
        <v>322000</v>
      </c>
      <c r="O58" s="186" cm="1">
        <f t="array" ref="O58">IF(OR($B58="",$S58="",$T58=""),"",IFERROR(IF($S58&lt;&gt;SUMPRODUCT(IFERROR(--MID($T58,SEARCH('Nhân công vận hành'!$A$3:$A$100,$T58)-1,1),0)),"",SUMPRODUCT(IFERROR(--MID($T58,SEARCH('Nhân công vận hành'!$A$3:$A$100,$T58)-1,1),0),'Nhân công vận hành'!$F$3:$F$100)),""))</f>
        <v>308000</v>
      </c>
      <c r="P58" s="186" t="e">
        <f t="shared" si="2"/>
        <v>#VALUE!</v>
      </c>
      <c r="Q58" s="186">
        <f t="shared" si="3"/>
        <v>437600</v>
      </c>
      <c r="R58" s="186">
        <f t="shared" si="4"/>
        <v>423600</v>
      </c>
      <c r="S58" s="204">
        <v>1</v>
      </c>
      <c r="T58" s="204" t="s">
        <v>1993</v>
      </c>
      <c r="U58" s="137"/>
      <c r="V58" s="154">
        <f>H58</f>
        <v>3.5</v>
      </c>
      <c r="W58" s="137"/>
      <c r="X58" s="119">
        <f t="shared" si="5"/>
        <v>29820.6</v>
      </c>
      <c r="Y58" s="119">
        <f t="shared" si="6"/>
        <v>8946.18</v>
      </c>
      <c r="Z58" s="119">
        <f t="shared" si="7"/>
        <v>6626.8</v>
      </c>
    </row>
    <row r="59" spans="1:26" ht="31.5">
      <c r="A59" s="144">
        <f>IF(D59="","",SUBTOTAL(3,$D$11:D59))</f>
        <v>41</v>
      </c>
      <c r="B59" s="144" t="s">
        <v>78</v>
      </c>
      <c r="C59" s="150" t="s">
        <v>79</v>
      </c>
      <c r="D59" s="145">
        <v>200</v>
      </c>
      <c r="E59" s="151">
        <v>20</v>
      </c>
      <c r="F59" s="152">
        <v>5.4</v>
      </c>
      <c r="G59" s="145">
        <v>4</v>
      </c>
      <c r="H59" s="145">
        <v>4</v>
      </c>
      <c r="I59" s="144" t="s">
        <v>75</v>
      </c>
      <c r="J59" s="144" t="s">
        <v>2052</v>
      </c>
      <c r="K59" s="121">
        <v>35771</v>
      </c>
      <c r="L59" s="80">
        <f t="shared" si="1"/>
        <v>80190.545454545441</v>
      </c>
      <c r="M59" s="186" t="str" cm="1">
        <f t="array" ref="M59">IF(OR($B59="",$S59="",$T59=""),"",IFERROR(IF($S59&lt;&gt;SUMPRODUCT(IFERROR(--MID($T59,SEARCH('Nhân công vận hành'!$A$3:$A$100,$T59)-1,1),0)),"",SUMPRODUCT(IFERROR(--MID($T59,SEARCH('Nhân công vận hành'!$A$3:$A$100,$T59)-1,1),0),'Nhân công vận hành'!#REF!)),""))</f>
        <v/>
      </c>
      <c r="N59" s="186" cm="1">
        <f t="array" ref="N59">IF(OR($B59="",$S59="",$T59=""),"",IFERROR(IF($S59&lt;&gt;SUMPRODUCT(IFERROR(--MID($T59,SEARCH('Nhân công vận hành'!$A$3:$A$100,$T59)-1,1),0)),"",SUMPRODUCT(IFERROR(--MID($T59,SEARCH('Nhân công vận hành'!$A$3:$A$100,$T59)-1,1),0),'Nhân công vận hành'!$E$3:$E$100)),""))</f>
        <v>322000</v>
      </c>
      <c r="O59" s="186" cm="1">
        <f t="array" ref="O59">IF(OR($B59="",$S59="",$T59=""),"",IFERROR(IF($S59&lt;&gt;SUMPRODUCT(IFERROR(--MID($T59,SEARCH('Nhân công vận hành'!$A$3:$A$100,$T59)-1,1),0)),"",SUMPRODUCT(IFERROR(--MID($T59,SEARCH('Nhân công vận hành'!$A$3:$A$100,$T59)-1,1),0),'Nhân công vận hành'!$F$3:$F$100)),""))</f>
        <v>308000</v>
      </c>
      <c r="P59" s="186" t="e">
        <f t="shared" si="2"/>
        <v>#VALUE!</v>
      </c>
      <c r="Q59" s="186">
        <f t="shared" si="3"/>
        <v>451200</v>
      </c>
      <c r="R59" s="186">
        <f t="shared" si="4"/>
        <v>437200</v>
      </c>
      <c r="S59" s="204">
        <v>1</v>
      </c>
      <c r="T59" s="204" t="s">
        <v>1993</v>
      </c>
      <c r="U59" s="137"/>
      <c r="V59" s="154">
        <f>H59</f>
        <v>4</v>
      </c>
      <c r="W59" s="137"/>
      <c r="X59" s="119">
        <f t="shared" si="5"/>
        <v>32193.9</v>
      </c>
      <c r="Y59" s="119">
        <f t="shared" si="6"/>
        <v>9658.1700000000019</v>
      </c>
      <c r="Z59" s="119">
        <f t="shared" si="7"/>
        <v>7154.2</v>
      </c>
    </row>
    <row r="60" spans="1:26" ht="31.5">
      <c r="A60" s="144">
        <f>IF(D60="","",SUBTOTAL(3,$D$11:D60))</f>
        <v>42</v>
      </c>
      <c r="B60" s="144" t="s">
        <v>80</v>
      </c>
      <c r="C60" s="150" t="s">
        <v>81</v>
      </c>
      <c r="D60" s="145">
        <v>200</v>
      </c>
      <c r="E60" s="151">
        <v>20</v>
      </c>
      <c r="F60" s="152">
        <v>5.4</v>
      </c>
      <c r="G60" s="145">
        <v>4</v>
      </c>
      <c r="H60" s="145">
        <v>5</v>
      </c>
      <c r="I60" s="144" t="s">
        <v>75</v>
      </c>
      <c r="J60" s="144" t="s">
        <v>2052</v>
      </c>
      <c r="K60" s="121">
        <v>37663</v>
      </c>
      <c r="L60" s="80">
        <f t="shared" si="1"/>
        <v>100238.18181818179</v>
      </c>
      <c r="M60" s="186" t="str" cm="1">
        <f t="array" ref="M60">IF(OR($B60="",$S60="",$T60=""),"",IFERROR(IF($S60&lt;&gt;SUMPRODUCT(IFERROR(--MID($T60,SEARCH('Nhân công vận hành'!$A$3:$A$100,$T60)-1,1),0)),"",SUMPRODUCT(IFERROR(--MID($T60,SEARCH('Nhân công vận hành'!$A$3:$A$100,$T60)-1,1),0),'Nhân công vận hành'!#REF!)),""))</f>
        <v/>
      </c>
      <c r="N60" s="186" cm="1">
        <f t="array" ref="N60">IF(OR($B60="",$S60="",$T60=""),"",IFERROR(IF($S60&lt;&gt;SUMPRODUCT(IFERROR(--MID($T60,SEARCH('Nhân công vận hành'!$A$3:$A$100,$T60)-1,1),0)),"",SUMPRODUCT(IFERROR(--MID($T60,SEARCH('Nhân công vận hành'!$A$3:$A$100,$T60)-1,1),0),'Nhân công vận hành'!$E$3:$E$100)),""))</f>
        <v>322000</v>
      </c>
      <c r="O60" s="186" cm="1">
        <f t="array" ref="O60">IF(OR($B60="",$S60="",$T60=""),"",IFERROR(IF($S60&lt;&gt;SUMPRODUCT(IFERROR(--MID($T60,SEARCH('Nhân công vận hành'!$A$3:$A$100,$T60)-1,1),0)),"",SUMPRODUCT(IFERROR(--MID($T60,SEARCH('Nhân công vận hành'!$A$3:$A$100,$T60)-1,1),0),'Nhân công vận hành'!$F$3:$F$100)),""))</f>
        <v>308000</v>
      </c>
      <c r="P60" s="186" t="e">
        <f t="shared" si="2"/>
        <v>#VALUE!</v>
      </c>
      <c r="Q60" s="186">
        <f t="shared" si="3"/>
        <v>473800</v>
      </c>
      <c r="R60" s="186">
        <f t="shared" si="4"/>
        <v>459800</v>
      </c>
      <c r="S60" s="204">
        <v>1</v>
      </c>
      <c r="T60" s="204" t="s">
        <v>1993</v>
      </c>
      <c r="U60" s="137"/>
      <c r="V60" s="154">
        <f>H60</f>
        <v>5</v>
      </c>
      <c r="W60" s="137"/>
      <c r="X60" s="119">
        <f t="shared" si="5"/>
        <v>33896.699999999997</v>
      </c>
      <c r="Y60" s="119">
        <f t="shared" si="6"/>
        <v>10169.010000000002</v>
      </c>
      <c r="Z60" s="119">
        <f t="shared" si="7"/>
        <v>7532.6</v>
      </c>
    </row>
    <row r="61" spans="1:26" ht="31.5">
      <c r="A61" s="144" t="str">
        <f>IF(D61="","",SUBTOTAL(3,$D$11:D61))</f>
        <v/>
      </c>
      <c r="B61" s="148" t="s">
        <v>82</v>
      </c>
      <c r="C61" s="146" t="s">
        <v>83</v>
      </c>
      <c r="D61" s="144"/>
      <c r="E61" s="144"/>
      <c r="F61" s="144"/>
      <c r="G61" s="144"/>
      <c r="H61" s="144"/>
      <c r="I61" s="144"/>
      <c r="J61" s="144">
        <v>0</v>
      </c>
      <c r="K61" s="121"/>
      <c r="L61" s="80">
        <f t="shared" si="1"/>
        <v>0</v>
      </c>
      <c r="M61" s="186"/>
      <c r="N61" s="186"/>
      <c r="O61" s="186"/>
      <c r="P61" s="186"/>
      <c r="Q61" s="186"/>
      <c r="R61" s="186"/>
      <c r="S61" s="204" t="s">
        <v>1992</v>
      </c>
      <c r="T61" s="204" t="s">
        <v>1992</v>
      </c>
      <c r="U61" s="137"/>
      <c r="V61" s="137"/>
      <c r="W61" s="137"/>
      <c r="X61" s="119"/>
      <c r="Y61" s="119"/>
      <c r="Z61" s="119"/>
    </row>
    <row r="62" spans="1:26" ht="31.5">
      <c r="A62" s="144">
        <f>IF(D62="","",SUBTOTAL(3,$D$11:D62))</f>
        <v>43</v>
      </c>
      <c r="B62" s="144" t="s">
        <v>84</v>
      </c>
      <c r="C62" s="150" t="s">
        <v>85</v>
      </c>
      <c r="D62" s="145">
        <v>270</v>
      </c>
      <c r="E62" s="151">
        <v>15</v>
      </c>
      <c r="F62" s="152">
        <v>4.3</v>
      </c>
      <c r="G62" s="145">
        <v>5</v>
      </c>
      <c r="H62" s="145">
        <v>34</v>
      </c>
      <c r="I62" s="144" t="s">
        <v>15</v>
      </c>
      <c r="J62" s="144" t="s">
        <v>2052</v>
      </c>
      <c r="K62" s="121">
        <v>611661</v>
      </c>
      <c r="L62" s="80">
        <f t="shared" si="1"/>
        <v>709632.54545454541</v>
      </c>
      <c r="M62" s="186" t="str" cm="1">
        <f t="array" ref="M62">IF(OR($B62="",$S62="",$T62=""),"",IFERROR(IF($S62&lt;&gt;SUMPRODUCT(IFERROR(--MID($T62,SEARCH('Nhân công vận hành'!$A$3:$A$100,$T62)-1,1),0)),"",SUMPRODUCT(IFERROR(--MID($T62,SEARCH('Nhân công vận hành'!$A$3:$A$100,$T62)-1,1),0),'Nhân công vận hành'!#REF!)),""))</f>
        <v/>
      </c>
      <c r="N62" s="186" cm="1">
        <f t="array" ref="N62">IF(OR($B62="",$S62="",$T62=""),"",IFERROR(IF($S62&lt;&gt;SUMPRODUCT(IFERROR(--MID($T62,SEARCH('Nhân công vận hành'!$A$3:$A$100,$T62)-1,1),0)),"",SUMPRODUCT(IFERROR(--MID($T62,SEARCH('Nhân công vận hành'!$A$3:$A$100,$T62)-1,1),0),'Nhân công vận hành'!$E$3:$E$100)),""))</f>
        <v>322000</v>
      </c>
      <c r="O62" s="186" cm="1">
        <f t="array" ref="O62">IF(OR($B62="",$S62="",$T62=""),"",IFERROR(IF($S62&lt;&gt;SUMPRODUCT(IFERROR(--MID($T62,SEARCH('Nhân công vận hành'!$A$3:$A$100,$T62)-1,1),0)),"",SUMPRODUCT(IFERROR(--MID($T62,SEARCH('Nhân công vận hành'!$A$3:$A$100,$T62)-1,1),0),'Nhân công vận hành'!$F$3:$F$100)),""))</f>
        <v>308000</v>
      </c>
      <c r="P62" s="186" t="e">
        <f t="shared" si="2"/>
        <v>#VALUE!</v>
      </c>
      <c r="Q62" s="186">
        <f t="shared" si="3"/>
        <v>1548100</v>
      </c>
      <c r="R62" s="186">
        <f t="shared" si="4"/>
        <v>1534100</v>
      </c>
      <c r="S62" s="204">
        <v>1</v>
      </c>
      <c r="T62" s="204" t="s">
        <v>1993</v>
      </c>
      <c r="U62" s="137"/>
      <c r="V62" s="137"/>
      <c r="W62" s="154">
        <f>H62</f>
        <v>34</v>
      </c>
      <c r="X62" s="119">
        <f t="shared" si="5"/>
        <v>305830.5</v>
      </c>
      <c r="Y62" s="119">
        <f t="shared" si="6"/>
        <v>97412.677777777761</v>
      </c>
      <c r="Z62" s="119">
        <f t="shared" si="7"/>
        <v>113270.55555555556</v>
      </c>
    </row>
    <row r="63" spans="1:26" ht="31.5">
      <c r="A63" s="144">
        <f>IF(D63="","",SUBTOTAL(3,$D$11:D63))</f>
        <v>44</v>
      </c>
      <c r="B63" s="144" t="s">
        <v>86</v>
      </c>
      <c r="C63" s="150" t="s">
        <v>87</v>
      </c>
      <c r="D63" s="145">
        <v>270</v>
      </c>
      <c r="E63" s="151">
        <v>15</v>
      </c>
      <c r="F63" s="152">
        <v>4.3</v>
      </c>
      <c r="G63" s="145">
        <v>5</v>
      </c>
      <c r="H63" s="145">
        <v>38</v>
      </c>
      <c r="I63" s="144" t="s">
        <v>15</v>
      </c>
      <c r="J63" s="144" t="s">
        <v>2052</v>
      </c>
      <c r="K63" s="121">
        <v>695012</v>
      </c>
      <c r="L63" s="80">
        <f t="shared" si="1"/>
        <v>793118.72727272718</v>
      </c>
      <c r="M63" s="186" t="str" cm="1">
        <f t="array" ref="M63">IF(OR($B63="",$S63="",$T63=""),"",IFERROR(IF($S63&lt;&gt;SUMPRODUCT(IFERROR(--MID($T63,SEARCH('Nhân công vận hành'!$A$3:$A$100,$T63)-1,1),0)),"",SUMPRODUCT(IFERROR(--MID($T63,SEARCH('Nhân công vận hành'!$A$3:$A$100,$T63)-1,1),0),'Nhân công vận hành'!#REF!)),""))</f>
        <v/>
      </c>
      <c r="N63" s="186" cm="1">
        <f t="array" ref="N63">IF(OR($B63="",$S63="",$T63=""),"",IFERROR(IF($S63&lt;&gt;SUMPRODUCT(IFERROR(--MID($T63,SEARCH('Nhân công vận hành'!$A$3:$A$100,$T63)-1,1),0)),"",SUMPRODUCT(IFERROR(--MID($T63,SEARCH('Nhân công vận hành'!$A$3:$A$100,$T63)-1,1),0),'Nhân công vận hành'!$E$3:$E$100)),""))</f>
        <v>322000</v>
      </c>
      <c r="O63" s="186" cm="1">
        <f t="array" ref="O63">IF(OR($B63="",$S63="",$T63=""),"",IFERROR(IF($S63&lt;&gt;SUMPRODUCT(IFERROR(--MID($T63,SEARCH('Nhân công vận hành'!$A$3:$A$100,$T63)-1,1),0)),"",SUMPRODUCT(IFERROR(--MID($T63,SEARCH('Nhân công vận hành'!$A$3:$A$100,$T63)-1,1),0),'Nhân công vận hành'!$F$3:$F$100)),""))</f>
        <v>308000</v>
      </c>
      <c r="P63" s="186" t="e">
        <f t="shared" si="2"/>
        <v>#VALUE!</v>
      </c>
      <c r="Q63" s="186">
        <f t="shared" si="3"/>
        <v>1702000</v>
      </c>
      <c r="R63" s="186">
        <f t="shared" si="4"/>
        <v>1688000</v>
      </c>
      <c r="S63" s="204">
        <v>1</v>
      </c>
      <c r="T63" s="204" t="s">
        <v>1993</v>
      </c>
      <c r="U63" s="137"/>
      <c r="V63" s="137"/>
      <c r="W63" s="154">
        <f>H63</f>
        <v>38</v>
      </c>
      <c r="X63" s="119">
        <f t="shared" si="5"/>
        <v>347506</v>
      </c>
      <c r="Y63" s="119">
        <f t="shared" si="6"/>
        <v>110687.09629629628</v>
      </c>
      <c r="Z63" s="119">
        <f t="shared" si="7"/>
        <v>128705.92592592593</v>
      </c>
    </row>
    <row r="64" spans="1:26" ht="31.5">
      <c r="A64" s="144">
        <f>IF(D64="","",SUBTOTAL(3,$D$11:D64))</f>
        <v>45</v>
      </c>
      <c r="B64" s="144" t="s">
        <v>88</v>
      </c>
      <c r="C64" s="150" t="s">
        <v>89</v>
      </c>
      <c r="D64" s="145">
        <v>270</v>
      </c>
      <c r="E64" s="151">
        <v>14</v>
      </c>
      <c r="F64" s="152">
        <v>4.3</v>
      </c>
      <c r="G64" s="145">
        <v>5</v>
      </c>
      <c r="H64" s="145">
        <v>42</v>
      </c>
      <c r="I64" s="144" t="s">
        <v>15</v>
      </c>
      <c r="J64" s="144" t="s">
        <v>2052</v>
      </c>
      <c r="K64" s="121">
        <v>765981</v>
      </c>
      <c r="L64" s="80">
        <f t="shared" si="1"/>
        <v>876604.90909090894</v>
      </c>
      <c r="M64" s="186" t="str" cm="1">
        <f t="array" ref="M64">IF(OR($B64="",$S64="",$T64=""),"",IFERROR(IF($S64&lt;&gt;SUMPRODUCT(IFERROR(--MID($T64,SEARCH('Nhân công vận hành'!$A$3:$A$100,$T64)-1,1),0)),"",SUMPRODUCT(IFERROR(--MID($T64,SEARCH('Nhân công vận hành'!$A$3:$A$100,$T64)-1,1),0),'Nhân công vận hành'!#REF!)),""))</f>
        <v/>
      </c>
      <c r="N64" s="186" cm="1">
        <f t="array" ref="N64">IF(OR($B64="",$S64="",$T64=""),"",IFERROR(IF($S64&lt;&gt;SUMPRODUCT(IFERROR(--MID($T64,SEARCH('Nhân công vận hành'!$A$3:$A$100,$T64)-1,1),0)),"",SUMPRODUCT(IFERROR(--MID($T64,SEARCH('Nhân công vận hành'!$A$3:$A$100,$T64)-1,1),0),'Nhân công vận hành'!$E$3:$E$100)),""))</f>
        <v>322000</v>
      </c>
      <c r="O64" s="186" cm="1">
        <f t="array" ref="O64">IF(OR($B64="",$S64="",$T64=""),"",IFERROR(IF($S64&lt;&gt;SUMPRODUCT(IFERROR(--MID($T64,SEARCH('Nhân công vận hành'!$A$3:$A$100,$T64)-1,1),0)),"",SUMPRODUCT(IFERROR(--MID($T64,SEARCH('Nhân công vận hành'!$A$3:$A$100,$T64)-1,1),0),'Nhân công vận hành'!$F$3:$F$100)),""))</f>
        <v>308000</v>
      </c>
      <c r="P64" s="186" t="e">
        <f t="shared" si="2"/>
        <v>#VALUE!</v>
      </c>
      <c r="Q64" s="186">
        <f t="shared" si="3"/>
        <v>1819900</v>
      </c>
      <c r="R64" s="186">
        <f t="shared" si="4"/>
        <v>1805900</v>
      </c>
      <c r="S64" s="204">
        <v>1</v>
      </c>
      <c r="T64" s="204" t="s">
        <v>1993</v>
      </c>
      <c r="U64" s="137"/>
      <c r="V64" s="137"/>
      <c r="W64" s="154">
        <f>H64</f>
        <v>42</v>
      </c>
      <c r="X64" s="119">
        <f t="shared" si="5"/>
        <v>357457.80000000005</v>
      </c>
      <c r="Y64" s="119">
        <f t="shared" si="6"/>
        <v>121989.56666666665</v>
      </c>
      <c r="Z64" s="119">
        <f t="shared" si="7"/>
        <v>141848.33333333334</v>
      </c>
    </row>
    <row r="65" spans="1:26" ht="31.5">
      <c r="A65" s="144">
        <f>IF(D65="","",SUBTOTAL(3,$D$11:D65))</f>
        <v>46</v>
      </c>
      <c r="B65" s="144" t="s">
        <v>90</v>
      </c>
      <c r="C65" s="150" t="s">
        <v>91</v>
      </c>
      <c r="D65" s="145">
        <v>270</v>
      </c>
      <c r="E65" s="151">
        <v>14</v>
      </c>
      <c r="F65" s="152">
        <v>4.0999999999999996</v>
      </c>
      <c r="G65" s="145">
        <v>5</v>
      </c>
      <c r="H65" s="145">
        <v>55</v>
      </c>
      <c r="I65" s="144" t="s">
        <v>15</v>
      </c>
      <c r="J65" s="144" t="s">
        <v>2052</v>
      </c>
      <c r="K65" s="121">
        <v>873524</v>
      </c>
      <c r="L65" s="80">
        <f t="shared" si="1"/>
        <v>1147934.9999999998</v>
      </c>
      <c r="M65" s="186" t="str" cm="1">
        <f t="array" ref="M65">IF(OR($B65="",$S65="",$T65=""),"",IFERROR(IF($S65&lt;&gt;SUMPRODUCT(IFERROR(--MID($T65,SEARCH('Nhân công vận hành'!$A$3:$A$100,$T65)-1,1),0)),"",SUMPRODUCT(IFERROR(--MID($T65,SEARCH('Nhân công vận hành'!$A$3:$A$100,$T65)-1,1),0),'Nhân công vận hành'!#REF!)),""))</f>
        <v/>
      </c>
      <c r="N65" s="186" cm="1">
        <f t="array" ref="N65">IF(OR($B65="",$S65="",$T65=""),"",IFERROR(IF($S65&lt;&gt;SUMPRODUCT(IFERROR(--MID($T65,SEARCH('Nhân công vận hành'!$A$3:$A$100,$T65)-1,1),0)),"",SUMPRODUCT(IFERROR(--MID($T65,SEARCH('Nhân công vận hành'!$A$3:$A$100,$T65)-1,1),0),'Nhân công vận hành'!$E$3:$E$100)),""))</f>
        <v>322000</v>
      </c>
      <c r="O65" s="186" cm="1">
        <f t="array" ref="O65">IF(OR($B65="",$S65="",$T65=""),"",IFERROR(IF($S65&lt;&gt;SUMPRODUCT(IFERROR(--MID($T65,SEARCH('Nhân công vận hành'!$A$3:$A$100,$T65)-1,1),0)),"",SUMPRODUCT(IFERROR(--MID($T65,SEARCH('Nhân công vận hành'!$A$3:$A$100,$T65)-1,1),0),'Nhân công vận hành'!$F$3:$F$100)),""))</f>
        <v>308000</v>
      </c>
      <c r="P65" s="186" t="e">
        <f t="shared" si="2"/>
        <v>#VALUE!</v>
      </c>
      <c r="Q65" s="186">
        <f t="shared" si="3"/>
        <v>2172000</v>
      </c>
      <c r="R65" s="186">
        <f t="shared" si="4"/>
        <v>2158000</v>
      </c>
      <c r="S65" s="204">
        <v>1</v>
      </c>
      <c r="T65" s="204" t="s">
        <v>1993</v>
      </c>
      <c r="U65" s="137"/>
      <c r="V65" s="137"/>
      <c r="W65" s="154">
        <f>H65</f>
        <v>55</v>
      </c>
      <c r="X65" s="119">
        <f t="shared" si="5"/>
        <v>407644.53333333338</v>
      </c>
      <c r="Y65" s="119">
        <f t="shared" si="6"/>
        <v>132646.237037037</v>
      </c>
      <c r="Z65" s="119">
        <f t="shared" si="7"/>
        <v>161763.70370370371</v>
      </c>
    </row>
    <row r="66" spans="1:26" ht="31.5">
      <c r="A66" s="144" t="str">
        <f>IF(D66="","",SUBTOTAL(3,$D$11:D66))</f>
        <v/>
      </c>
      <c r="B66" s="148" t="s">
        <v>92</v>
      </c>
      <c r="C66" s="146" t="s">
        <v>93</v>
      </c>
      <c r="D66" s="144"/>
      <c r="E66" s="144"/>
      <c r="F66" s="144"/>
      <c r="G66" s="144"/>
      <c r="H66" s="144"/>
      <c r="I66" s="144"/>
      <c r="J66" s="144">
        <v>0</v>
      </c>
      <c r="K66" s="121"/>
      <c r="L66" s="80">
        <f t="shared" si="1"/>
        <v>0</v>
      </c>
      <c r="M66" s="186"/>
      <c r="N66" s="186"/>
      <c r="O66" s="186"/>
      <c r="P66" s="186"/>
      <c r="Q66" s="186"/>
      <c r="R66" s="186"/>
      <c r="S66" s="204" t="s">
        <v>1992</v>
      </c>
      <c r="T66" s="204" t="s">
        <v>1992</v>
      </c>
      <c r="U66" s="137"/>
      <c r="V66" s="137"/>
      <c r="W66" s="137"/>
      <c r="X66" s="119"/>
      <c r="Y66" s="119"/>
      <c r="Z66" s="119"/>
    </row>
    <row r="67" spans="1:26" ht="31.5">
      <c r="A67" s="144">
        <f>IF(D67="","",SUBTOTAL(3,$D$11:D67))</f>
        <v>47</v>
      </c>
      <c r="B67" s="144" t="s">
        <v>94</v>
      </c>
      <c r="C67" s="150" t="s">
        <v>95</v>
      </c>
      <c r="D67" s="145">
        <v>270</v>
      </c>
      <c r="E67" s="151">
        <v>14</v>
      </c>
      <c r="F67" s="152">
        <v>4.5999999999999996</v>
      </c>
      <c r="G67" s="145">
        <v>5</v>
      </c>
      <c r="H67" s="145">
        <v>19</v>
      </c>
      <c r="I67" s="144" t="s">
        <v>15</v>
      </c>
      <c r="J67" s="144" t="s">
        <v>2052</v>
      </c>
      <c r="K67" s="121">
        <v>778593</v>
      </c>
      <c r="L67" s="80">
        <f t="shared" si="1"/>
        <v>396559.36363636359</v>
      </c>
      <c r="M67" s="186" t="str" cm="1">
        <f t="array" ref="M67">IF(OR($B67="",$S67="",$T67=""),"",IFERROR(IF($S67&lt;&gt;SUMPRODUCT(IFERROR(--MID($T67,SEARCH('Nhân công vận hành'!$A$3:$A$100,$T67)-1,1),0)),"",SUMPRODUCT(IFERROR(--MID($T67,SEARCH('Nhân công vận hành'!$A$3:$A$100,$T67)-1,1),0),'Nhân công vận hành'!#REF!)),""))</f>
        <v/>
      </c>
      <c r="N67" s="186" cm="1">
        <f t="array" ref="N67">IF(OR($B67="",$S67="",$T67=""),"",IFERROR(IF($S67&lt;&gt;SUMPRODUCT(IFERROR(--MID($T67,SEARCH('Nhân công vận hành'!$A$3:$A$100,$T67)-1,1),0)),"",SUMPRODUCT(IFERROR(--MID($T67,SEARCH('Nhân công vận hành'!$A$3:$A$100,$T67)-1,1),0),'Nhân công vận hành'!$E$3:$E$100)),""))</f>
        <v>322000</v>
      </c>
      <c r="O67" s="186" cm="1">
        <f t="array" ref="O67">IF(OR($B67="",$S67="",$T67=""),"",IFERROR(IF($S67&lt;&gt;SUMPRODUCT(IFERROR(--MID($T67,SEARCH('Nhân công vận hành'!$A$3:$A$100,$T67)-1,1),0)),"",SUMPRODUCT(IFERROR(--MID($T67,SEARCH('Nhân công vận hành'!$A$3:$A$100,$T67)-1,1),0),'Nhân công vận hành'!$F$3:$F$100)),""))</f>
        <v>308000</v>
      </c>
      <c r="P67" s="186" t="e">
        <f t="shared" si="2"/>
        <v>#VALUE!</v>
      </c>
      <c r="Q67" s="186">
        <f t="shared" si="3"/>
        <v>1358700</v>
      </c>
      <c r="R67" s="186">
        <f t="shared" si="4"/>
        <v>1344700</v>
      </c>
      <c r="S67" s="204">
        <v>1</v>
      </c>
      <c r="T67" s="204" t="s">
        <v>1993</v>
      </c>
      <c r="U67" s="137"/>
      <c r="V67" s="137"/>
      <c r="W67" s="154">
        <f t="shared" ref="W67:W72" si="11">H67</f>
        <v>19</v>
      </c>
      <c r="X67" s="119">
        <f t="shared" si="5"/>
        <v>363343.40000000008</v>
      </c>
      <c r="Y67" s="119">
        <f t="shared" si="6"/>
        <v>132649.17777777778</v>
      </c>
      <c r="Z67" s="119">
        <f t="shared" si="7"/>
        <v>144183.88888888888</v>
      </c>
    </row>
    <row r="68" spans="1:26" ht="31.5">
      <c r="A68" s="144">
        <f>IF(D68="","",SUBTOTAL(3,$D$11:D68))</f>
        <v>48</v>
      </c>
      <c r="B68" s="144" t="s">
        <v>96</v>
      </c>
      <c r="C68" s="150" t="s">
        <v>97</v>
      </c>
      <c r="D68" s="145">
        <v>270</v>
      </c>
      <c r="E68" s="151">
        <v>14</v>
      </c>
      <c r="F68" s="152">
        <v>4.5999999999999996</v>
      </c>
      <c r="G68" s="145">
        <v>5</v>
      </c>
      <c r="H68" s="145">
        <v>27</v>
      </c>
      <c r="I68" s="144" t="s">
        <v>15</v>
      </c>
      <c r="J68" s="144" t="s">
        <v>2052</v>
      </c>
      <c r="K68" s="121">
        <v>1008000</v>
      </c>
      <c r="L68" s="80">
        <f t="shared" si="1"/>
        <v>563531.72727272718</v>
      </c>
      <c r="M68" s="186" t="str" cm="1">
        <f t="array" ref="M68">IF(OR($B68="",$S68="",$T68=""),"",IFERROR(IF($S68&lt;&gt;SUMPRODUCT(IFERROR(--MID($T68,SEARCH('Nhân công vận hành'!$A$3:$A$100,$T68)-1,1),0)),"",SUMPRODUCT(IFERROR(--MID($T68,SEARCH('Nhân công vận hành'!$A$3:$A$100,$T68)-1,1),0),'Nhân công vận hành'!#REF!)),""))</f>
        <v/>
      </c>
      <c r="N68" s="186" cm="1">
        <f t="array" ref="N68">IF(OR($B68="",$S68="",$T68=""),"",IFERROR(IF($S68&lt;&gt;SUMPRODUCT(IFERROR(--MID($T68,SEARCH('Nhân công vận hành'!$A$3:$A$100,$T68)-1,1),0)),"",SUMPRODUCT(IFERROR(--MID($T68,SEARCH('Nhân công vận hành'!$A$3:$A$100,$T68)-1,1),0),'Nhân công vận hành'!$E$3:$E$100)),""))</f>
        <v>322000</v>
      </c>
      <c r="O68" s="186" cm="1">
        <f t="array" ref="O68">IF(OR($B68="",$S68="",$T68=""),"",IFERROR(IF($S68&lt;&gt;SUMPRODUCT(IFERROR(--MID($T68,SEARCH('Nhân công vận hành'!$A$3:$A$100,$T68)-1,1),0)),"",SUMPRODUCT(IFERROR(--MID($T68,SEARCH('Nhân công vận hành'!$A$3:$A$100,$T68)-1,1),0),'Nhân công vận hành'!$F$3:$F$100)),""))</f>
        <v>308000</v>
      </c>
      <c r="P68" s="186" t="e">
        <f t="shared" si="2"/>
        <v>#VALUE!</v>
      </c>
      <c r="Q68" s="186">
        <f t="shared" si="3"/>
        <v>1714300</v>
      </c>
      <c r="R68" s="186">
        <f t="shared" si="4"/>
        <v>1700300</v>
      </c>
      <c r="S68" s="204">
        <v>1</v>
      </c>
      <c r="T68" s="204" t="s">
        <v>1993</v>
      </c>
      <c r="U68" s="137"/>
      <c r="V68" s="137"/>
      <c r="W68" s="154">
        <f t="shared" si="11"/>
        <v>27</v>
      </c>
      <c r="X68" s="119">
        <f t="shared" si="5"/>
        <v>470400.00000000006</v>
      </c>
      <c r="Y68" s="119">
        <f t="shared" si="6"/>
        <v>171733.33333333334</v>
      </c>
      <c r="Z68" s="119">
        <f t="shared" si="7"/>
        <v>186666.66666666666</v>
      </c>
    </row>
    <row r="69" spans="1:26" ht="31.5">
      <c r="A69" s="144">
        <f>IF(D69="","",SUBTOTAL(3,$D$11:D69))</f>
        <v>49</v>
      </c>
      <c r="B69" s="144" t="s">
        <v>98</v>
      </c>
      <c r="C69" s="150" t="s">
        <v>99</v>
      </c>
      <c r="D69" s="145">
        <v>270</v>
      </c>
      <c r="E69" s="151">
        <v>14</v>
      </c>
      <c r="F69" s="152">
        <v>4.3</v>
      </c>
      <c r="G69" s="145">
        <v>5</v>
      </c>
      <c r="H69" s="145">
        <v>39</v>
      </c>
      <c r="I69" s="144" t="s">
        <v>15</v>
      </c>
      <c r="J69" s="144" t="s">
        <v>2052</v>
      </c>
      <c r="K69" s="121">
        <v>1268266</v>
      </c>
      <c r="L69" s="80">
        <f t="shared" si="1"/>
        <v>813990.27272727259</v>
      </c>
      <c r="M69" s="186" t="str" cm="1">
        <f t="array" ref="M69">IF(OR($B69="",$S69="",$T69=""),"",IFERROR(IF($S69&lt;&gt;SUMPRODUCT(IFERROR(--MID($T69,SEARCH('Nhân công vận hành'!$A$3:$A$100,$T69)-1,1),0)),"",SUMPRODUCT(IFERROR(--MID($T69,SEARCH('Nhân công vận hành'!$A$3:$A$100,$T69)-1,1),0),'Nhân công vận hành'!#REF!)),""))</f>
        <v/>
      </c>
      <c r="N69" s="186" cm="1">
        <f t="array" ref="N69">IF(OR($B69="",$S69="",$T69=""),"",IFERROR(IF($S69&lt;&gt;SUMPRODUCT(IFERROR(--MID($T69,SEARCH('Nhân công vận hành'!$A$3:$A$100,$T69)-1,1),0)),"",SUMPRODUCT(IFERROR(--MID($T69,SEARCH('Nhân công vận hành'!$A$3:$A$100,$T69)-1,1),0),'Nhân công vận hành'!$E$3:$E$100)),""))</f>
        <v>322000</v>
      </c>
      <c r="O69" s="186" cm="1">
        <f t="array" ref="O69">IF(OR($B69="",$S69="",$T69=""),"",IFERROR(IF($S69&lt;&gt;SUMPRODUCT(IFERROR(--MID($T69,SEARCH('Nhân công vận hành'!$A$3:$A$100,$T69)-1,1),0)),"",SUMPRODUCT(IFERROR(--MID($T69,SEARCH('Nhân công vận hành'!$A$3:$A$100,$T69)-1,1),0),'Nhân công vận hành'!$F$3:$F$100)),""))</f>
        <v>308000</v>
      </c>
      <c r="P69" s="186" t="e">
        <f t="shared" si="2"/>
        <v>#VALUE!</v>
      </c>
      <c r="Q69" s="186">
        <f t="shared" si="3"/>
        <v>2164700</v>
      </c>
      <c r="R69" s="186">
        <f t="shared" si="4"/>
        <v>2150700</v>
      </c>
      <c r="S69" s="204">
        <v>1</v>
      </c>
      <c r="T69" s="204" t="s">
        <v>1993</v>
      </c>
      <c r="U69" s="137"/>
      <c r="V69" s="137"/>
      <c r="W69" s="154">
        <f t="shared" si="11"/>
        <v>39</v>
      </c>
      <c r="X69" s="119">
        <f t="shared" si="5"/>
        <v>591857.46666666679</v>
      </c>
      <c r="Y69" s="119">
        <f t="shared" si="6"/>
        <v>201983.10370370367</v>
      </c>
      <c r="Z69" s="119">
        <f t="shared" si="7"/>
        <v>234864.07407407407</v>
      </c>
    </row>
    <row r="70" spans="1:26" ht="31.5">
      <c r="A70" s="144">
        <f>IF(D70="","",SUBTOTAL(3,$D$11:D70))</f>
        <v>50</v>
      </c>
      <c r="B70" s="144" t="s">
        <v>100</v>
      </c>
      <c r="C70" s="150" t="s">
        <v>89</v>
      </c>
      <c r="D70" s="145">
        <v>270</v>
      </c>
      <c r="E70" s="151">
        <v>14</v>
      </c>
      <c r="F70" s="152">
        <v>4.3</v>
      </c>
      <c r="G70" s="145">
        <v>5</v>
      </c>
      <c r="H70" s="145">
        <v>53</v>
      </c>
      <c r="I70" s="144" t="s">
        <v>15</v>
      </c>
      <c r="J70" s="144" t="s">
        <v>2052</v>
      </c>
      <c r="K70" s="121">
        <v>1484153</v>
      </c>
      <c r="L70" s="80">
        <f t="shared" si="1"/>
        <v>1106191.9090909089</v>
      </c>
      <c r="M70" s="186" t="str" cm="1">
        <f t="array" ref="M70">IF(OR($B70="",$S70="",$T70=""),"",IFERROR(IF($S70&lt;&gt;SUMPRODUCT(IFERROR(--MID($T70,SEARCH('Nhân công vận hành'!$A$3:$A$100,$T70)-1,1),0)),"",SUMPRODUCT(IFERROR(--MID($T70,SEARCH('Nhân công vận hành'!$A$3:$A$100,$T70)-1,1),0),'Nhân công vận hành'!#REF!)),""))</f>
        <v/>
      </c>
      <c r="N70" s="186" cm="1">
        <f t="array" ref="N70">IF(OR($B70="",$S70="",$T70=""),"",IFERROR(IF($S70&lt;&gt;SUMPRODUCT(IFERROR(--MID($T70,SEARCH('Nhân công vận hành'!$A$3:$A$100,$T70)-1,1),0)),"",SUMPRODUCT(IFERROR(--MID($T70,SEARCH('Nhân công vận hành'!$A$3:$A$100,$T70)-1,1),0),'Nhân công vận hành'!$E$3:$E$100)),""))</f>
        <v>322000</v>
      </c>
      <c r="O70" s="186" cm="1">
        <f t="array" ref="O70">IF(OR($B70="",$S70="",$T70=""),"",IFERROR(IF($S70&lt;&gt;SUMPRODUCT(IFERROR(--MID($T70,SEARCH('Nhân công vận hành'!$A$3:$A$100,$T70)-1,1),0)),"",SUMPRODUCT(IFERROR(--MID($T70,SEARCH('Nhân công vận hành'!$A$3:$A$100,$T70)-1,1),0),'Nhân công vận hành'!$F$3:$F$100)),""))</f>
        <v>308000</v>
      </c>
      <c r="P70" s="186" t="e">
        <f t="shared" si="2"/>
        <v>#VALUE!</v>
      </c>
      <c r="Q70" s="186">
        <f t="shared" si="3"/>
        <v>2632000</v>
      </c>
      <c r="R70" s="186">
        <f t="shared" si="4"/>
        <v>2618000</v>
      </c>
      <c r="S70" s="204">
        <v>1</v>
      </c>
      <c r="T70" s="204" t="s">
        <v>1993</v>
      </c>
      <c r="U70" s="137"/>
      <c r="V70" s="137"/>
      <c r="W70" s="154">
        <f t="shared" si="11"/>
        <v>53</v>
      </c>
      <c r="X70" s="119">
        <f t="shared" si="5"/>
        <v>692604.7333333334</v>
      </c>
      <c r="Y70" s="119">
        <f t="shared" si="6"/>
        <v>236365.10740740737</v>
      </c>
      <c r="Z70" s="119">
        <f t="shared" si="7"/>
        <v>274843.14814814815</v>
      </c>
    </row>
    <row r="71" spans="1:26" ht="31.5">
      <c r="A71" s="144">
        <f>IF(D71="","",SUBTOTAL(3,$D$11:D71))</f>
        <v>51</v>
      </c>
      <c r="B71" s="144" t="s">
        <v>101</v>
      </c>
      <c r="C71" s="150" t="s">
        <v>102</v>
      </c>
      <c r="D71" s="145">
        <v>270</v>
      </c>
      <c r="E71" s="151">
        <v>14</v>
      </c>
      <c r="F71" s="152">
        <v>4.3</v>
      </c>
      <c r="G71" s="145">
        <v>5</v>
      </c>
      <c r="H71" s="145">
        <v>61</v>
      </c>
      <c r="I71" s="144" t="s">
        <v>15</v>
      </c>
      <c r="J71" s="144" t="s">
        <v>2052</v>
      </c>
      <c r="K71" s="121">
        <v>1535452</v>
      </c>
      <c r="L71" s="80">
        <f t="shared" si="1"/>
        <v>1273164.2727272725</v>
      </c>
      <c r="M71" s="186" t="str" cm="1">
        <f t="array" ref="M71">IF(OR($B71="",$S71="",$T71=""),"",IFERROR(IF($S71&lt;&gt;SUMPRODUCT(IFERROR(--MID($T71,SEARCH('Nhân công vận hành'!$A$3:$A$100,$T71)-1,1),0)),"",SUMPRODUCT(IFERROR(--MID($T71,SEARCH('Nhân công vận hành'!$A$3:$A$100,$T71)-1,1),0),'Nhân công vận hành'!#REF!)),""))</f>
        <v/>
      </c>
      <c r="N71" s="186" cm="1">
        <f t="array" ref="N71">IF(OR($B71="",$S71="",$T71=""),"",IFERROR(IF($S71&lt;&gt;SUMPRODUCT(IFERROR(--MID($T71,SEARCH('Nhân công vận hành'!$A$3:$A$100,$T71)-1,1),0)),"",SUMPRODUCT(IFERROR(--MID($T71,SEARCH('Nhân công vận hành'!$A$3:$A$100,$T71)-1,1),0),'Nhân công vận hành'!$E$3:$E$100)),""))</f>
        <v>322000</v>
      </c>
      <c r="O71" s="186" cm="1">
        <f t="array" ref="O71">IF(OR($B71="",$S71="",$T71=""),"",IFERROR(IF($S71&lt;&gt;SUMPRODUCT(IFERROR(--MID($T71,SEARCH('Nhân công vận hành'!$A$3:$A$100,$T71)-1,1),0)),"",SUMPRODUCT(IFERROR(--MID($T71,SEARCH('Nhân công vận hành'!$A$3:$A$100,$T71)-1,1),0),'Nhân công vận hành'!$F$3:$F$100)),""))</f>
        <v>308000</v>
      </c>
      <c r="P71" s="186" t="e">
        <f t="shared" si="2"/>
        <v>#VALUE!</v>
      </c>
      <c r="Q71" s="186">
        <f t="shared" si="3"/>
        <v>2840600</v>
      </c>
      <c r="R71" s="186">
        <f t="shared" si="4"/>
        <v>2826600</v>
      </c>
      <c r="S71" s="204">
        <v>1</v>
      </c>
      <c r="T71" s="204" t="s">
        <v>1993</v>
      </c>
      <c r="U71" s="137"/>
      <c r="V71" s="137"/>
      <c r="W71" s="154">
        <f t="shared" si="11"/>
        <v>61</v>
      </c>
      <c r="X71" s="119">
        <f t="shared" si="5"/>
        <v>716544.26666666672</v>
      </c>
      <c r="Y71" s="119">
        <f t="shared" si="6"/>
        <v>244534.94814814813</v>
      </c>
      <c r="Z71" s="119">
        <f t="shared" si="7"/>
        <v>284342.96296296298</v>
      </c>
    </row>
    <row r="72" spans="1:26" ht="31.5">
      <c r="A72" s="144">
        <f>IF(D72="","",SUBTOTAL(3,$D$11:D72))</f>
        <v>52</v>
      </c>
      <c r="B72" s="144" t="s">
        <v>103</v>
      </c>
      <c r="C72" s="150" t="s">
        <v>91</v>
      </c>
      <c r="D72" s="145">
        <v>270</v>
      </c>
      <c r="E72" s="151">
        <v>14</v>
      </c>
      <c r="F72" s="152">
        <v>3.7</v>
      </c>
      <c r="G72" s="145">
        <v>5</v>
      </c>
      <c r="H72" s="145">
        <v>67</v>
      </c>
      <c r="I72" s="144" t="s">
        <v>15</v>
      </c>
      <c r="J72" s="144" t="s">
        <v>2052</v>
      </c>
      <c r="K72" s="121">
        <v>1668970</v>
      </c>
      <c r="L72" s="80">
        <f t="shared" si="1"/>
        <v>1398393.5454545454</v>
      </c>
      <c r="M72" s="186" t="str" cm="1">
        <f t="array" ref="M72">IF(OR($B72="",$S72="",$T72=""),"",IFERROR(IF($S72&lt;&gt;SUMPRODUCT(IFERROR(--MID($T72,SEARCH('Nhân công vận hành'!$A$3:$A$100,$T72)-1,1),0)),"",SUMPRODUCT(IFERROR(--MID($T72,SEARCH('Nhân công vận hành'!$A$3:$A$100,$T72)-1,1),0),'Nhân công vận hành'!#REF!)),""))</f>
        <v/>
      </c>
      <c r="N72" s="186" cm="1">
        <f t="array" ref="N72">IF(OR($B72="",$S72="",$T72=""),"",IFERROR(IF($S72&lt;&gt;SUMPRODUCT(IFERROR(--MID($T72,SEARCH('Nhân công vận hành'!$A$3:$A$100,$T72)-1,1),0)),"",SUMPRODUCT(IFERROR(--MID($T72,SEARCH('Nhân công vận hành'!$A$3:$A$100,$T72)-1,1),0),'Nhân công vận hành'!$E$3:$E$100)),""))</f>
        <v>322000</v>
      </c>
      <c r="O72" s="186" cm="1">
        <f t="array" ref="O72">IF(OR($B72="",$S72="",$T72=""),"",IFERROR(IF($S72&lt;&gt;SUMPRODUCT(IFERROR(--MID($T72,SEARCH('Nhân công vận hành'!$A$3:$A$100,$T72)-1,1),0)),"",SUMPRODUCT(IFERROR(--MID($T72,SEARCH('Nhân công vận hành'!$A$3:$A$100,$T72)-1,1),0),'Nhân công vận hành'!$F$3:$F$100)),""))</f>
        <v>308000</v>
      </c>
      <c r="P72" s="186" t="e">
        <f t="shared" si="2"/>
        <v>#VALUE!</v>
      </c>
      <c r="Q72" s="186">
        <f t="shared" si="3"/>
        <v>3037000</v>
      </c>
      <c r="R72" s="186">
        <f t="shared" si="4"/>
        <v>3023000</v>
      </c>
      <c r="S72" s="204">
        <v>1</v>
      </c>
      <c r="T72" s="204" t="s">
        <v>1993</v>
      </c>
      <c r="U72" s="137"/>
      <c r="V72" s="137"/>
      <c r="W72" s="154">
        <f t="shared" si="11"/>
        <v>67</v>
      </c>
      <c r="X72" s="119">
        <f t="shared" si="5"/>
        <v>778852.66666666674</v>
      </c>
      <c r="Y72" s="119">
        <f t="shared" si="6"/>
        <v>228710.70370370374</v>
      </c>
      <c r="Z72" s="119">
        <f t="shared" si="7"/>
        <v>309068.51851851854</v>
      </c>
    </row>
    <row r="73" spans="1:26" ht="31.5">
      <c r="A73" s="144" t="str">
        <f>IF(D73="","",SUBTOTAL(3,$D$11:D73))</f>
        <v/>
      </c>
      <c r="B73" s="148" t="s">
        <v>104</v>
      </c>
      <c r="C73" s="146" t="s">
        <v>105</v>
      </c>
      <c r="D73" s="144"/>
      <c r="E73" s="144"/>
      <c r="F73" s="144"/>
      <c r="G73" s="144"/>
      <c r="H73" s="144"/>
      <c r="I73" s="144"/>
      <c r="J73" s="144">
        <v>0</v>
      </c>
      <c r="K73" s="121"/>
      <c r="L73" s="80">
        <f t="shared" si="1"/>
        <v>0</v>
      </c>
      <c r="M73" s="186"/>
      <c r="N73" s="186"/>
      <c r="O73" s="186"/>
      <c r="P73" s="186"/>
      <c r="Q73" s="186"/>
      <c r="R73" s="186"/>
      <c r="S73" s="204" t="s">
        <v>1992</v>
      </c>
      <c r="T73" s="204" t="s">
        <v>1992</v>
      </c>
      <c r="U73" s="137"/>
      <c r="V73" s="137"/>
      <c r="W73" s="137"/>
      <c r="X73" s="119"/>
      <c r="Y73" s="119"/>
      <c r="Z73" s="119"/>
    </row>
    <row r="74" spans="1:26" ht="31.5">
      <c r="A74" s="144">
        <f>IF(D74="","",SUBTOTAL(3,$D$11:D74))</f>
        <v>53</v>
      </c>
      <c r="B74" s="144" t="s">
        <v>106</v>
      </c>
      <c r="C74" s="150" t="s">
        <v>107</v>
      </c>
      <c r="D74" s="145">
        <v>270</v>
      </c>
      <c r="E74" s="151">
        <v>15</v>
      </c>
      <c r="F74" s="152">
        <v>2.9</v>
      </c>
      <c r="G74" s="145">
        <v>5</v>
      </c>
      <c r="H74" s="145">
        <v>20</v>
      </c>
      <c r="I74" s="144" t="s">
        <v>15</v>
      </c>
      <c r="J74" s="144" t="s">
        <v>2052</v>
      </c>
      <c r="K74" s="121">
        <v>310973</v>
      </c>
      <c r="L74" s="80">
        <f t="shared" si="1"/>
        <v>417430.90909090906</v>
      </c>
      <c r="M74" s="186" t="str" cm="1">
        <f t="array" ref="M74">IF(OR($B74="",$S74="",$T74=""),"",IFERROR(IF($S74&lt;&gt;SUMPRODUCT(IFERROR(--MID($T74,SEARCH('Nhân công vận hành'!$A$3:$A$100,$T74)-1,1),0)),"",SUMPRODUCT(IFERROR(--MID($T74,SEARCH('Nhân công vận hành'!$A$3:$A$100,$T74)-1,1),0),'Nhân công vận hành'!#REF!)),""))</f>
        <v/>
      </c>
      <c r="N74" s="186" cm="1">
        <f t="array" ref="N74">IF(OR($B74="",$S74="",$T74=""),"",IFERROR(IF($S74&lt;&gt;SUMPRODUCT(IFERROR(--MID($T74,SEARCH('Nhân công vận hành'!$A$3:$A$100,$T74)-1,1),0)),"",SUMPRODUCT(IFERROR(--MID($T74,SEARCH('Nhân công vận hành'!$A$3:$A$100,$T74)-1,1),0),'Nhân công vận hành'!$E$3:$E$100)),""))</f>
        <v>322000</v>
      </c>
      <c r="O74" s="186" cm="1">
        <f t="array" ref="O74">IF(OR($B74="",$S74="",$T74=""),"",IFERROR(IF($S74&lt;&gt;SUMPRODUCT(IFERROR(--MID($T74,SEARCH('Nhân công vận hành'!$A$3:$A$100,$T74)-1,1),0)),"",SUMPRODUCT(IFERROR(--MID($T74,SEARCH('Nhân công vận hành'!$A$3:$A$100,$T74)-1,1),0),'Nhân công vận hành'!$F$3:$F$100)),""))</f>
        <v>308000</v>
      </c>
      <c r="P74" s="186" t="e">
        <f t="shared" si="2"/>
        <v>#VALUE!</v>
      </c>
      <c r="Q74" s="186">
        <f t="shared" si="3"/>
        <v>985900</v>
      </c>
      <c r="R74" s="186">
        <f t="shared" si="4"/>
        <v>971900</v>
      </c>
      <c r="S74" s="204">
        <v>1</v>
      </c>
      <c r="T74" s="204" t="s">
        <v>1993</v>
      </c>
      <c r="U74" s="137"/>
      <c r="V74" s="137"/>
      <c r="W74" s="154">
        <f t="shared" ref="W74:W79" si="12">H74</f>
        <v>20</v>
      </c>
      <c r="X74" s="119">
        <f t="shared" si="5"/>
        <v>155486.5</v>
      </c>
      <c r="Y74" s="119">
        <f t="shared" si="6"/>
        <v>33400.803703703707</v>
      </c>
      <c r="Z74" s="119">
        <f t="shared" si="7"/>
        <v>57587.592592592591</v>
      </c>
    </row>
    <row r="75" spans="1:26" ht="31.5">
      <c r="A75" s="144">
        <f>IF(D75="","",SUBTOTAL(3,$D$11:D75))</f>
        <v>54</v>
      </c>
      <c r="B75" s="144" t="s">
        <v>108</v>
      </c>
      <c r="C75" s="150" t="s">
        <v>109</v>
      </c>
      <c r="D75" s="145">
        <v>270</v>
      </c>
      <c r="E75" s="151">
        <v>15</v>
      </c>
      <c r="F75" s="152">
        <v>2.9</v>
      </c>
      <c r="G75" s="145">
        <v>5</v>
      </c>
      <c r="H75" s="145">
        <v>24</v>
      </c>
      <c r="I75" s="144" t="s">
        <v>15</v>
      </c>
      <c r="J75" s="144" t="s">
        <v>2052</v>
      </c>
      <c r="K75" s="121">
        <v>365850</v>
      </c>
      <c r="L75" s="80">
        <f t="shared" si="1"/>
        <v>500917.09090909082</v>
      </c>
      <c r="M75" s="186" t="str" cm="1">
        <f t="array" ref="M75">IF(OR($B75="",$S75="",$T75=""),"",IFERROR(IF($S75&lt;&gt;SUMPRODUCT(IFERROR(--MID($T75,SEARCH('Nhân công vận hành'!$A$3:$A$100,$T75)-1,1),0)),"",SUMPRODUCT(IFERROR(--MID($T75,SEARCH('Nhân công vận hành'!$A$3:$A$100,$T75)-1,1),0),'Nhân công vận hành'!#REF!)),""))</f>
        <v/>
      </c>
      <c r="N75" s="186" cm="1">
        <f t="array" ref="N75">IF(OR($B75="",$S75="",$T75=""),"",IFERROR(IF($S75&lt;&gt;SUMPRODUCT(IFERROR(--MID($T75,SEARCH('Nhân công vận hành'!$A$3:$A$100,$T75)-1,1),0)),"",SUMPRODUCT(IFERROR(--MID($T75,SEARCH('Nhân công vận hành'!$A$3:$A$100,$T75)-1,1),0),'Nhân công vận hành'!$E$3:$E$100)),""))</f>
        <v>322000</v>
      </c>
      <c r="O75" s="186" cm="1">
        <f t="array" ref="O75">IF(OR($B75="",$S75="",$T75=""),"",IFERROR(IF($S75&lt;&gt;SUMPRODUCT(IFERROR(--MID($T75,SEARCH('Nhân công vận hành'!$A$3:$A$100,$T75)-1,1),0)),"",SUMPRODUCT(IFERROR(--MID($T75,SEARCH('Nhân công vận hành'!$A$3:$A$100,$T75)-1,1),0),'Nhân công vận hành'!$F$3:$F$100)),""))</f>
        <v>308000</v>
      </c>
      <c r="P75" s="186" t="e">
        <f t="shared" si="2"/>
        <v>#VALUE!</v>
      </c>
      <c r="Q75" s="186">
        <f t="shared" si="3"/>
        <v>1112900</v>
      </c>
      <c r="R75" s="186">
        <f t="shared" si="4"/>
        <v>1098900</v>
      </c>
      <c r="S75" s="204">
        <v>1</v>
      </c>
      <c r="T75" s="204" t="s">
        <v>1993</v>
      </c>
      <c r="U75" s="137"/>
      <c r="V75" s="137"/>
      <c r="W75" s="154">
        <f t="shared" si="12"/>
        <v>24</v>
      </c>
      <c r="X75" s="119">
        <f t="shared" si="5"/>
        <v>182925</v>
      </c>
      <c r="Y75" s="119">
        <f t="shared" si="6"/>
        <v>39295</v>
      </c>
      <c r="Z75" s="119">
        <f t="shared" si="7"/>
        <v>67750</v>
      </c>
    </row>
    <row r="76" spans="1:26" ht="31.5">
      <c r="A76" s="144">
        <f>IF(D76="","",SUBTOTAL(3,$D$11:D76))</f>
        <v>55</v>
      </c>
      <c r="B76" s="144" t="s">
        <v>110</v>
      </c>
      <c r="C76" s="150" t="s">
        <v>111</v>
      </c>
      <c r="D76" s="145">
        <v>270</v>
      </c>
      <c r="E76" s="151">
        <v>15</v>
      </c>
      <c r="F76" s="152">
        <v>2.9</v>
      </c>
      <c r="G76" s="145">
        <v>5</v>
      </c>
      <c r="H76" s="145">
        <v>26</v>
      </c>
      <c r="I76" s="144" t="s">
        <v>15</v>
      </c>
      <c r="J76" s="144" t="s">
        <v>2052</v>
      </c>
      <c r="K76" s="121">
        <v>476144</v>
      </c>
      <c r="L76" s="80">
        <f t="shared" si="1"/>
        <v>542660.18181818177</v>
      </c>
      <c r="M76" s="186" t="str" cm="1">
        <f t="array" ref="M76">IF(OR($B76="",$S76="",$T76=""),"",IFERROR(IF($S76&lt;&gt;SUMPRODUCT(IFERROR(--MID($T76,SEARCH('Nhân công vận hành'!$A$3:$A$100,$T76)-1,1),0)),"",SUMPRODUCT(IFERROR(--MID($T76,SEARCH('Nhân công vận hành'!$A$3:$A$100,$T76)-1,1),0),'Nhân công vận hành'!#REF!)),""))</f>
        <v/>
      </c>
      <c r="N76" s="186" cm="1">
        <f t="array" ref="N76">IF(OR($B76="",$S76="",$T76=""),"",IFERROR(IF($S76&lt;&gt;SUMPRODUCT(IFERROR(--MID($T76,SEARCH('Nhân công vận hành'!$A$3:$A$100,$T76)-1,1),0)),"",SUMPRODUCT(IFERROR(--MID($T76,SEARCH('Nhân công vận hành'!$A$3:$A$100,$T76)-1,1),0),'Nhân công vận hành'!$E$3:$E$100)),""))</f>
        <v>322000</v>
      </c>
      <c r="O76" s="186" cm="1">
        <f t="array" ref="O76">IF(OR($B76="",$S76="",$T76=""),"",IFERROR(IF($S76&lt;&gt;SUMPRODUCT(IFERROR(--MID($T76,SEARCH('Nhân công vận hành'!$A$3:$A$100,$T76)-1,1),0)),"",SUMPRODUCT(IFERROR(--MID($T76,SEARCH('Nhân công vận hành'!$A$3:$A$100,$T76)-1,1),0),'Nhân công vận hành'!$F$3:$F$100)),""))</f>
        <v>308000</v>
      </c>
      <c r="P76" s="186" t="e">
        <f t="shared" si="2"/>
        <v>#VALUE!</v>
      </c>
      <c r="Q76" s="186">
        <f t="shared" si="3"/>
        <v>1242000</v>
      </c>
      <c r="R76" s="186">
        <f t="shared" si="4"/>
        <v>1228000</v>
      </c>
      <c r="S76" s="204">
        <v>1</v>
      </c>
      <c r="T76" s="204" t="s">
        <v>1993</v>
      </c>
      <c r="U76" s="137"/>
      <c r="V76" s="137"/>
      <c r="W76" s="154">
        <f t="shared" si="12"/>
        <v>26</v>
      </c>
      <c r="X76" s="119">
        <f t="shared" si="5"/>
        <v>238072</v>
      </c>
      <c r="Y76" s="119">
        <f t="shared" si="6"/>
        <v>51141.392592592587</v>
      </c>
      <c r="Z76" s="119">
        <f t="shared" si="7"/>
        <v>88174.814814814818</v>
      </c>
    </row>
    <row r="77" spans="1:26" ht="31.5">
      <c r="A77" s="144">
        <f>IF(D77="","",SUBTOTAL(3,$D$11:D77))</f>
        <v>56</v>
      </c>
      <c r="B77" s="144" t="s">
        <v>112</v>
      </c>
      <c r="C77" s="150" t="s">
        <v>97</v>
      </c>
      <c r="D77" s="145">
        <v>270</v>
      </c>
      <c r="E77" s="151">
        <v>15</v>
      </c>
      <c r="F77" s="152">
        <v>2.9</v>
      </c>
      <c r="G77" s="145">
        <v>5</v>
      </c>
      <c r="H77" s="145">
        <v>32</v>
      </c>
      <c r="I77" s="144" t="s">
        <v>15</v>
      </c>
      <c r="J77" s="144" t="s">
        <v>2052</v>
      </c>
      <c r="K77" s="121">
        <v>516960</v>
      </c>
      <c r="L77" s="80">
        <f t="shared" ref="L77:L140" si="13">IF(SUMPRODUCT($U$6:$W$6,$U$7:$W$7,$U77:$W77),SUMPRODUCT($U$6:$W$6,$U$7:$W$7,$U77:$W77),0)</f>
        <v>667889.45454545447</v>
      </c>
      <c r="M77" s="186" t="str" cm="1">
        <f t="array" ref="M77">IF(OR($B77="",$S77="",$T77=""),"",IFERROR(IF($S77&lt;&gt;SUMPRODUCT(IFERROR(--MID($T77,SEARCH('Nhân công vận hành'!$A$3:$A$100,$T77)-1,1),0)),"",SUMPRODUCT(IFERROR(--MID($T77,SEARCH('Nhân công vận hành'!$A$3:$A$100,$T77)-1,1),0),'Nhân công vận hành'!#REF!)),""))</f>
        <v/>
      </c>
      <c r="N77" s="186" cm="1">
        <f t="array" ref="N77">IF(OR($B77="",$S77="",$T77=""),"",IFERROR(IF($S77&lt;&gt;SUMPRODUCT(IFERROR(--MID($T77,SEARCH('Nhân công vận hành'!$A$3:$A$100,$T77)-1,1),0)),"",SUMPRODUCT(IFERROR(--MID($T77,SEARCH('Nhân công vận hành'!$A$3:$A$100,$T77)-1,1),0),'Nhân công vận hành'!$E$3:$E$100)),""))</f>
        <v>322000</v>
      </c>
      <c r="O77" s="186" cm="1">
        <f t="array" ref="O77">IF(OR($B77="",$S77="",$T77=""),"",IFERROR(IF($S77&lt;&gt;SUMPRODUCT(IFERROR(--MID($T77,SEARCH('Nhân công vận hành'!$A$3:$A$100,$T77)-1,1),0)),"",SUMPRODUCT(IFERROR(--MID($T77,SEARCH('Nhân công vận hành'!$A$3:$A$100,$T77)-1,1),0),'Nhân công vận hành'!$F$3:$F$100)),""))</f>
        <v>308000</v>
      </c>
      <c r="P77" s="186" t="e">
        <f t="shared" ref="P77:P140" si="14">ROUND(SUM(IFERROR($X77,0),IFERROR($Y77,0),IFERROR($Z77,0),IFERROR($L77,0),IFERROR($M77,0)),-2)</f>
        <v>#VALUE!</v>
      </c>
      <c r="Q77" s="186">
        <f t="shared" ref="Q77:Q140" si="15">ROUND(SUM(IFERROR($X77,0),IFERROR($Y77,0),IFERROR($Z77,0),IFERROR($L77,0),IFERROR($N77,0)),-2)</f>
        <v>1399600</v>
      </c>
      <c r="R77" s="186">
        <f t="shared" ref="R77:R140" si="16">ROUND(SUM(IFERROR($X77,0),IFERROR($Y77,0),IFERROR($Z77,0),IFERROR($L77,0),IFERROR($O77,0)),-2)</f>
        <v>1385600</v>
      </c>
      <c r="S77" s="204">
        <v>1</v>
      </c>
      <c r="T77" s="204" t="s">
        <v>1993</v>
      </c>
      <c r="U77" s="137"/>
      <c r="V77" s="137"/>
      <c r="W77" s="154">
        <f t="shared" si="12"/>
        <v>32</v>
      </c>
      <c r="X77" s="119">
        <f t="shared" ref="X77:X140" si="17">IF($K77&gt;0,$K77*1000*IF($K77&gt;=30000,0.9,1)*$E77%/$D77,"")</f>
        <v>258480</v>
      </c>
      <c r="Y77" s="119">
        <f t="shared" ref="Y77:Y140" si="18">IF($K77&gt;0,$K77*1000*$F77%/$D77,"")</f>
        <v>55525.333333333328</v>
      </c>
      <c r="Z77" s="119">
        <f t="shared" ref="Z77:Z140" si="19">IF($K77&gt;0,$K77*1000*$G77%/$D77,"")</f>
        <v>95733.333333333328</v>
      </c>
    </row>
    <row r="78" spans="1:26" ht="31.5">
      <c r="A78" s="144">
        <f>IF(D78="","",SUBTOTAL(3,$D$11:D78))</f>
        <v>57</v>
      </c>
      <c r="B78" s="144" t="s">
        <v>113</v>
      </c>
      <c r="C78" s="150" t="s">
        <v>87</v>
      </c>
      <c r="D78" s="145">
        <v>270</v>
      </c>
      <c r="E78" s="151">
        <v>15</v>
      </c>
      <c r="F78" s="152">
        <v>2.9</v>
      </c>
      <c r="G78" s="145">
        <v>5</v>
      </c>
      <c r="H78" s="145">
        <v>37</v>
      </c>
      <c r="I78" s="144" t="s">
        <v>15</v>
      </c>
      <c r="J78" s="144" t="s">
        <v>2052</v>
      </c>
      <c r="K78" s="121">
        <v>534828</v>
      </c>
      <c r="L78" s="80">
        <f t="shared" si="13"/>
        <v>772247.18181818177</v>
      </c>
      <c r="M78" s="186" t="str" cm="1">
        <f t="array" ref="M78">IF(OR($B78="",$S78="",$T78=""),"",IFERROR(IF($S78&lt;&gt;SUMPRODUCT(IFERROR(--MID($T78,SEARCH('Nhân công vận hành'!$A$3:$A$100,$T78)-1,1),0)),"",SUMPRODUCT(IFERROR(--MID($T78,SEARCH('Nhân công vận hành'!$A$3:$A$100,$T78)-1,1),0),'Nhân công vận hành'!#REF!)),""))</f>
        <v/>
      </c>
      <c r="N78" s="186" cm="1">
        <f t="array" ref="N78">IF(OR($B78="",$S78="",$T78=""),"",IFERROR(IF($S78&lt;&gt;SUMPRODUCT(IFERROR(--MID($T78,SEARCH('Nhân công vận hành'!$A$3:$A$100,$T78)-1,1),0)),"",SUMPRODUCT(IFERROR(--MID($T78,SEARCH('Nhân công vận hành'!$A$3:$A$100,$T78)-1,1),0),'Nhân công vận hành'!$E$3:$E$100)),""))</f>
        <v>322000</v>
      </c>
      <c r="O78" s="186" cm="1">
        <f t="array" ref="O78">IF(OR($B78="",$S78="",$T78=""),"",IFERROR(IF($S78&lt;&gt;SUMPRODUCT(IFERROR(--MID($T78,SEARCH('Nhân công vận hành'!$A$3:$A$100,$T78)-1,1),0)),"",SUMPRODUCT(IFERROR(--MID($T78,SEARCH('Nhân công vận hành'!$A$3:$A$100,$T78)-1,1),0),'Nhân công vận hành'!$F$3:$F$100)),""))</f>
        <v>308000</v>
      </c>
      <c r="P78" s="186" t="e">
        <f t="shared" si="14"/>
        <v>#VALUE!</v>
      </c>
      <c r="Q78" s="186">
        <f t="shared" si="15"/>
        <v>1518100</v>
      </c>
      <c r="R78" s="186">
        <f t="shared" si="16"/>
        <v>1504100</v>
      </c>
      <c r="S78" s="204">
        <v>1</v>
      </c>
      <c r="T78" s="204" t="s">
        <v>1993</v>
      </c>
      <c r="U78" s="137"/>
      <c r="V78" s="137"/>
      <c r="W78" s="154">
        <f t="shared" si="12"/>
        <v>37</v>
      </c>
      <c r="X78" s="119">
        <f t="shared" si="17"/>
        <v>267414</v>
      </c>
      <c r="Y78" s="119">
        <f t="shared" si="18"/>
        <v>57444.488888888882</v>
      </c>
      <c r="Z78" s="119">
        <f t="shared" si="19"/>
        <v>99042.222222222219</v>
      </c>
    </row>
    <row r="79" spans="1:26" ht="31.5">
      <c r="A79" s="144">
        <f>IF(D79="","",SUBTOTAL(3,$D$11:D79))</f>
        <v>58</v>
      </c>
      <c r="B79" s="144" t="s">
        <v>114</v>
      </c>
      <c r="C79" s="150" t="s">
        <v>91</v>
      </c>
      <c r="D79" s="145">
        <v>270</v>
      </c>
      <c r="E79" s="151">
        <v>15</v>
      </c>
      <c r="F79" s="152">
        <v>2.9</v>
      </c>
      <c r="G79" s="145">
        <v>5</v>
      </c>
      <c r="H79" s="145">
        <v>47</v>
      </c>
      <c r="I79" s="144" t="s">
        <v>15</v>
      </c>
      <c r="J79" s="144" t="s">
        <v>2052</v>
      </c>
      <c r="K79" s="121">
        <v>601429</v>
      </c>
      <c r="L79" s="80">
        <f t="shared" si="13"/>
        <v>980962.63636363624</v>
      </c>
      <c r="M79" s="186" t="str" cm="1">
        <f t="array" ref="M79">IF(OR($B79="",$S79="",$T79=""),"",IFERROR(IF($S79&lt;&gt;SUMPRODUCT(IFERROR(--MID($T79,SEARCH('Nhân công vận hành'!$A$3:$A$100,$T79)-1,1),0)),"",SUMPRODUCT(IFERROR(--MID($T79,SEARCH('Nhân công vận hành'!$A$3:$A$100,$T79)-1,1),0),'Nhân công vận hành'!#REF!)),""))</f>
        <v/>
      </c>
      <c r="N79" s="186" cm="1">
        <f t="array" ref="N79">IF(OR($B79="",$S79="",$T79=""),"",IFERROR(IF($S79&lt;&gt;SUMPRODUCT(IFERROR(--MID($T79,SEARCH('Nhân công vận hành'!$A$3:$A$100,$T79)-1,1),0)),"",SUMPRODUCT(IFERROR(--MID($T79,SEARCH('Nhân công vận hành'!$A$3:$A$100,$T79)-1,1),0),'Nhân công vận hành'!$E$3:$E$100)),""))</f>
        <v>322000</v>
      </c>
      <c r="O79" s="186" cm="1">
        <f t="array" ref="O79">IF(OR($B79="",$S79="",$T79=""),"",IFERROR(IF($S79&lt;&gt;SUMPRODUCT(IFERROR(--MID($T79,SEARCH('Nhân công vận hành'!$A$3:$A$100,$T79)-1,1),0)),"",SUMPRODUCT(IFERROR(--MID($T79,SEARCH('Nhân công vận hành'!$A$3:$A$100,$T79)-1,1),0),'Nhân công vận hành'!$F$3:$F$100)),""))</f>
        <v>308000</v>
      </c>
      <c r="P79" s="186" t="e">
        <f t="shared" si="14"/>
        <v>#VALUE!</v>
      </c>
      <c r="Q79" s="186">
        <f t="shared" si="15"/>
        <v>1779700</v>
      </c>
      <c r="R79" s="186">
        <f t="shared" si="16"/>
        <v>1765700</v>
      </c>
      <c r="S79" s="204">
        <v>1</v>
      </c>
      <c r="T79" s="204" t="s">
        <v>1993</v>
      </c>
      <c r="U79" s="137"/>
      <c r="V79" s="137"/>
      <c r="W79" s="154">
        <f t="shared" si="12"/>
        <v>47</v>
      </c>
      <c r="X79" s="119">
        <f t="shared" si="17"/>
        <v>300714.5</v>
      </c>
      <c r="Y79" s="119">
        <f t="shared" si="18"/>
        <v>64597.929629629631</v>
      </c>
      <c r="Z79" s="119">
        <f t="shared" si="19"/>
        <v>111375.74074074074</v>
      </c>
    </row>
    <row r="80" spans="1:26" ht="31.5">
      <c r="A80" s="144" t="str">
        <f>IF(D80="","",SUBTOTAL(3,$D$11:D80))</f>
        <v/>
      </c>
      <c r="B80" s="148" t="s">
        <v>115</v>
      </c>
      <c r="C80" s="146" t="s">
        <v>116</v>
      </c>
      <c r="D80" s="144"/>
      <c r="E80" s="144"/>
      <c r="F80" s="144"/>
      <c r="G80" s="144"/>
      <c r="H80" s="144"/>
      <c r="I80" s="144"/>
      <c r="J80" s="144">
        <v>0</v>
      </c>
      <c r="K80" s="121"/>
      <c r="L80" s="80">
        <f t="shared" si="13"/>
        <v>0</v>
      </c>
      <c r="M80" s="186"/>
      <c r="N80" s="186"/>
      <c r="O80" s="186"/>
      <c r="P80" s="186"/>
      <c r="Q80" s="186"/>
      <c r="R80" s="186"/>
      <c r="S80" s="204" t="s">
        <v>1992</v>
      </c>
      <c r="T80" s="204" t="s">
        <v>1992</v>
      </c>
      <c r="U80" s="137"/>
      <c r="V80" s="137"/>
      <c r="W80" s="137"/>
      <c r="X80" s="119"/>
      <c r="Y80" s="119"/>
      <c r="Z80" s="119"/>
    </row>
    <row r="81" spans="1:26" ht="31.5">
      <c r="A81" s="144">
        <f>IF(D81="","",SUBTOTAL(3,$D$11:D81))</f>
        <v>59</v>
      </c>
      <c r="B81" s="144" t="s">
        <v>117</v>
      </c>
      <c r="C81" s="150" t="s">
        <v>97</v>
      </c>
      <c r="D81" s="145">
        <v>270</v>
      </c>
      <c r="E81" s="151">
        <v>15</v>
      </c>
      <c r="F81" s="152">
        <v>3.6</v>
      </c>
      <c r="G81" s="145">
        <v>5</v>
      </c>
      <c r="H81" s="145">
        <v>29</v>
      </c>
      <c r="I81" s="144" t="s">
        <v>15</v>
      </c>
      <c r="J81" s="144" t="s">
        <v>2052</v>
      </c>
      <c r="K81" s="121">
        <v>1073429</v>
      </c>
      <c r="L81" s="80">
        <f t="shared" si="13"/>
        <v>605274.81818181812</v>
      </c>
      <c r="M81" s="186" t="str" cm="1">
        <f t="array" ref="M81">IF(OR($B81="",$S81="",$T81=""),"",IFERROR(IF($S81&lt;&gt;SUMPRODUCT(IFERROR(--MID($T81,SEARCH('Nhân công vận hành'!$A$3:$A$100,$T81)-1,1),0)),"",SUMPRODUCT(IFERROR(--MID($T81,SEARCH('Nhân công vận hành'!$A$3:$A$100,$T81)-1,1),0),'Nhân công vận hành'!#REF!)),""))</f>
        <v/>
      </c>
      <c r="N81" s="186" cm="1">
        <f t="array" ref="N81">IF(OR($B81="",$S81="",$T81=""),"",IFERROR(IF($S81&lt;&gt;SUMPRODUCT(IFERROR(--MID($T81,SEARCH('Nhân công vận hành'!$A$3:$A$100,$T81)-1,1),0)),"",SUMPRODUCT(IFERROR(--MID($T81,SEARCH('Nhân công vận hành'!$A$3:$A$100,$T81)-1,1),0),'Nhân công vận hành'!$E$3:$E$100)),""))</f>
        <v>322000</v>
      </c>
      <c r="O81" s="186" cm="1">
        <f t="array" ref="O81">IF(OR($B81="",$S81="",$T81=""),"",IFERROR(IF($S81&lt;&gt;SUMPRODUCT(IFERROR(--MID($T81,SEARCH('Nhân công vận hành'!$A$3:$A$100,$T81)-1,1),0)),"",SUMPRODUCT(IFERROR(--MID($T81,SEARCH('Nhân công vận hành'!$A$3:$A$100,$T81)-1,1),0),'Nhân công vận hành'!$F$3:$F$100)),""))</f>
        <v>308000</v>
      </c>
      <c r="P81" s="186" t="e">
        <f t="shared" si="14"/>
        <v>#VALUE!</v>
      </c>
      <c r="Q81" s="186">
        <f t="shared" si="15"/>
        <v>1805900</v>
      </c>
      <c r="R81" s="186">
        <f t="shared" si="16"/>
        <v>1791900</v>
      </c>
      <c r="S81" s="204">
        <v>1</v>
      </c>
      <c r="T81" s="204" t="s">
        <v>1993</v>
      </c>
      <c r="U81" s="137"/>
      <c r="V81" s="137"/>
      <c r="W81" s="154">
        <f>H81</f>
        <v>29</v>
      </c>
      <c r="X81" s="119">
        <f t="shared" si="17"/>
        <v>536714.5</v>
      </c>
      <c r="Y81" s="119">
        <f t="shared" si="18"/>
        <v>143123.8666666667</v>
      </c>
      <c r="Z81" s="119">
        <f t="shared" si="19"/>
        <v>198783.14814814815</v>
      </c>
    </row>
    <row r="82" spans="1:26" ht="31.5">
      <c r="A82" s="144">
        <f>IF(D82="","",SUBTOTAL(3,$D$11:D82))</f>
        <v>60</v>
      </c>
      <c r="B82" s="144" t="s">
        <v>118</v>
      </c>
      <c r="C82" s="150" t="s">
        <v>119</v>
      </c>
      <c r="D82" s="145">
        <v>270</v>
      </c>
      <c r="E82" s="151">
        <v>15</v>
      </c>
      <c r="F82" s="152">
        <v>3.6</v>
      </c>
      <c r="G82" s="145">
        <v>5</v>
      </c>
      <c r="H82" s="145">
        <v>61</v>
      </c>
      <c r="I82" s="144" t="s">
        <v>15</v>
      </c>
      <c r="J82" s="144" t="s">
        <v>2052</v>
      </c>
      <c r="K82" s="121">
        <v>1610452</v>
      </c>
      <c r="L82" s="80">
        <f t="shared" si="13"/>
        <v>1273164.2727272725</v>
      </c>
      <c r="M82" s="186" t="str" cm="1">
        <f t="array" ref="M82">IF(OR($B82="",$S82="",$T82=""),"",IFERROR(IF($S82&lt;&gt;SUMPRODUCT(IFERROR(--MID($T82,SEARCH('Nhân công vận hành'!$A$3:$A$100,$T82)-1,1),0)),"",SUMPRODUCT(IFERROR(--MID($T82,SEARCH('Nhân công vận hành'!$A$3:$A$100,$T82)-1,1),0),'Nhân công vận hành'!#REF!)),""))</f>
        <v/>
      </c>
      <c r="N82" s="186" cm="1">
        <f t="array" ref="N82">IF(OR($B82="",$S82="",$T82=""),"",IFERROR(IF($S82&lt;&gt;SUMPRODUCT(IFERROR(--MID($T82,SEARCH('Nhân công vận hành'!$A$3:$A$100,$T82)-1,1),0)),"",SUMPRODUCT(IFERROR(--MID($T82,SEARCH('Nhân công vận hành'!$A$3:$A$100,$T82)-1,1),0),'Nhân công vận hành'!$E$3:$E$100)),""))</f>
        <v>322000</v>
      </c>
      <c r="O82" s="186" cm="1">
        <f t="array" ref="O82">IF(OR($B82="",$S82="",$T82=""),"",IFERROR(IF($S82&lt;&gt;SUMPRODUCT(IFERROR(--MID($T82,SEARCH('Nhân công vận hành'!$A$3:$A$100,$T82)-1,1),0)),"",SUMPRODUCT(IFERROR(--MID($T82,SEARCH('Nhân công vận hành'!$A$3:$A$100,$T82)-1,1),0),'Nhân công vận hành'!$F$3:$F$100)),""))</f>
        <v>308000</v>
      </c>
      <c r="P82" s="186" t="e">
        <f t="shared" si="14"/>
        <v>#VALUE!</v>
      </c>
      <c r="Q82" s="186">
        <f t="shared" si="15"/>
        <v>2913300</v>
      </c>
      <c r="R82" s="186">
        <f t="shared" si="16"/>
        <v>2899300</v>
      </c>
      <c r="S82" s="204">
        <v>1</v>
      </c>
      <c r="T82" s="204" t="s">
        <v>1993</v>
      </c>
      <c r="U82" s="137"/>
      <c r="V82" s="137"/>
      <c r="W82" s="154">
        <f>H82</f>
        <v>61</v>
      </c>
      <c r="X82" s="119">
        <f t="shared" si="17"/>
        <v>805226</v>
      </c>
      <c r="Y82" s="119">
        <f t="shared" si="18"/>
        <v>214726.93333333335</v>
      </c>
      <c r="Z82" s="119">
        <f t="shared" si="19"/>
        <v>298231.85185185185</v>
      </c>
    </row>
    <row r="83" spans="1:26" ht="31.5">
      <c r="A83" s="144">
        <f>IF(D83="","",SUBTOTAL(3,$D$11:D83))</f>
        <v>61</v>
      </c>
      <c r="B83" s="144" t="s">
        <v>1925</v>
      </c>
      <c r="C83" s="150" t="s">
        <v>91</v>
      </c>
      <c r="D83" s="145">
        <v>270</v>
      </c>
      <c r="E83" s="151">
        <v>15</v>
      </c>
      <c r="F83" s="152">
        <v>3.6</v>
      </c>
      <c r="G83" s="145">
        <v>5</v>
      </c>
      <c r="H83" s="145">
        <v>67</v>
      </c>
      <c r="I83" s="144" t="s">
        <v>15</v>
      </c>
      <c r="J83" s="144" t="s">
        <v>2052</v>
      </c>
      <c r="K83" s="121">
        <v>1768970</v>
      </c>
      <c r="L83" s="80">
        <f t="shared" si="13"/>
        <v>1398393.5454545454</v>
      </c>
      <c r="M83" s="186" t="str" cm="1">
        <f t="array" ref="M83">IF(OR($B83="",$S83="",$T83=""),"",IFERROR(IF($S83&lt;&gt;SUMPRODUCT(IFERROR(--MID($T83,SEARCH('Nhân công vận hành'!$A$3:$A$100,$T83)-1,1),0)),"",SUMPRODUCT(IFERROR(--MID($T83,SEARCH('Nhân công vận hành'!$A$3:$A$100,$T83)-1,1),0),'Nhân công vận hành'!#REF!)),""))</f>
        <v/>
      </c>
      <c r="N83" s="186" cm="1">
        <f t="array" ref="N83">IF(OR($B83="",$S83="",$T83=""),"",IFERROR(IF($S83&lt;&gt;SUMPRODUCT(IFERROR(--MID($T83,SEARCH('Nhân công vận hành'!$A$3:$A$100,$T83)-1,1),0)),"",SUMPRODUCT(IFERROR(--MID($T83,SEARCH('Nhân công vận hành'!$A$3:$A$100,$T83)-1,1),0),'Nhân công vận hành'!$E$3:$E$100)),""))</f>
        <v>322000</v>
      </c>
      <c r="O83" s="186" cm="1">
        <f t="array" ref="O83">IF(OR($B83="",$S83="",$T83=""),"",IFERROR(IF($S83&lt;&gt;SUMPRODUCT(IFERROR(--MID($T83,SEARCH('Nhân công vận hành'!$A$3:$A$100,$T83)-1,1),0)),"",SUMPRODUCT(IFERROR(--MID($T83,SEARCH('Nhân công vận hành'!$A$3:$A$100,$T83)-1,1),0),'Nhân công vận hành'!$F$3:$F$100)),""))</f>
        <v>308000</v>
      </c>
      <c r="P83" s="186" t="e">
        <f t="shared" si="14"/>
        <v>#VALUE!</v>
      </c>
      <c r="Q83" s="186">
        <f t="shared" si="15"/>
        <v>3168300</v>
      </c>
      <c r="R83" s="186">
        <f t="shared" si="16"/>
        <v>3154300</v>
      </c>
      <c r="S83" s="204">
        <v>1</v>
      </c>
      <c r="T83" s="204" t="s">
        <v>1993</v>
      </c>
      <c r="U83" s="137"/>
      <c r="V83" s="137"/>
      <c r="W83" s="154">
        <f>H83</f>
        <v>67</v>
      </c>
      <c r="X83" s="119">
        <f t="shared" si="17"/>
        <v>884485</v>
      </c>
      <c r="Y83" s="119">
        <f t="shared" si="18"/>
        <v>235862.66666666669</v>
      </c>
      <c r="Z83" s="119">
        <f t="shared" si="19"/>
        <v>327587.03703703702</v>
      </c>
    </row>
    <row r="84" spans="1:26">
      <c r="A84" s="144" t="str">
        <f>IF(D84="","",SUBTOTAL(3,$D$11:D84))</f>
        <v/>
      </c>
      <c r="B84" s="148" t="s">
        <v>120</v>
      </c>
      <c r="C84" s="146" t="s">
        <v>121</v>
      </c>
      <c r="D84" s="144"/>
      <c r="E84" s="144"/>
      <c r="F84" s="144"/>
      <c r="G84" s="144"/>
      <c r="H84" s="144"/>
      <c r="I84" s="144"/>
      <c r="J84" s="144">
        <v>0</v>
      </c>
      <c r="K84" s="121"/>
      <c r="L84" s="80">
        <f t="shared" si="13"/>
        <v>0</v>
      </c>
      <c r="M84" s="186"/>
      <c r="N84" s="186"/>
      <c r="O84" s="186"/>
      <c r="P84" s="186"/>
      <c r="Q84" s="186"/>
      <c r="R84" s="186"/>
      <c r="S84" s="204" t="s">
        <v>1992</v>
      </c>
      <c r="T84" s="204" t="s">
        <v>1992</v>
      </c>
      <c r="U84" s="137"/>
      <c r="V84" s="137"/>
      <c r="W84" s="137"/>
      <c r="X84" s="119"/>
      <c r="Y84" s="119"/>
      <c r="Z84" s="119"/>
    </row>
    <row r="85" spans="1:26" ht="31.5">
      <c r="A85" s="144" t="str">
        <f>IF(D85="","",SUBTOTAL(3,$D$11:D85))</f>
        <v/>
      </c>
      <c r="B85" s="148" t="s">
        <v>122</v>
      </c>
      <c r="C85" s="146" t="s">
        <v>123</v>
      </c>
      <c r="D85" s="144"/>
      <c r="E85" s="144"/>
      <c r="F85" s="144"/>
      <c r="G85" s="144"/>
      <c r="H85" s="144"/>
      <c r="I85" s="144"/>
      <c r="J85" s="144">
        <v>0</v>
      </c>
      <c r="K85" s="121"/>
      <c r="L85" s="80">
        <f t="shared" si="13"/>
        <v>0</v>
      </c>
      <c r="M85" s="186"/>
      <c r="N85" s="186"/>
      <c r="O85" s="186"/>
      <c r="P85" s="186"/>
      <c r="Q85" s="186"/>
      <c r="R85" s="186"/>
      <c r="S85" s="204" t="s">
        <v>1992</v>
      </c>
      <c r="T85" s="204" t="s">
        <v>1992</v>
      </c>
      <c r="U85" s="137"/>
      <c r="V85" s="137"/>
      <c r="W85" s="137"/>
      <c r="X85" s="119"/>
      <c r="Y85" s="119"/>
      <c r="Z85" s="119"/>
    </row>
    <row r="86" spans="1:26" ht="47.25">
      <c r="A86" s="144">
        <f>IF(D86="","",SUBTOTAL(3,$D$11:D86))</f>
        <v>62</v>
      </c>
      <c r="B86" s="144" t="s">
        <v>124</v>
      </c>
      <c r="C86" s="150" t="s">
        <v>125</v>
      </c>
      <c r="D86" s="145">
        <v>250</v>
      </c>
      <c r="E86" s="151">
        <v>9</v>
      </c>
      <c r="F86" s="152">
        <v>5.0999999999999996</v>
      </c>
      <c r="G86" s="145">
        <v>5</v>
      </c>
      <c r="H86" s="145">
        <v>25</v>
      </c>
      <c r="I86" s="144" t="s">
        <v>15</v>
      </c>
      <c r="J86" s="144" t="s">
        <v>2053</v>
      </c>
      <c r="K86" s="121">
        <v>645827</v>
      </c>
      <c r="L86" s="80">
        <f t="shared" si="13"/>
        <v>521788.63636363629</v>
      </c>
      <c r="M86" s="186" t="str" cm="1">
        <f t="array" ref="M86">IF(OR($B86="",$S86="",$T86=""),"",IFERROR(IF($S86&lt;&gt;SUMPRODUCT(IFERROR(--MID($T86,SEARCH('Nhân công vận hành'!$A$3:$A$100,$T86)-1,1),0)),"",SUMPRODUCT(IFERROR(--MID($T86,SEARCH('Nhân công vận hành'!$A$3:$A$100,$T86)-1,1),0),'Nhân công vận hành'!#REF!)),""))</f>
        <v/>
      </c>
      <c r="N86" s="186" cm="1">
        <f t="array" ref="N86">IF(OR($B86="",$S86="",$T86=""),"",IFERROR(IF($S86&lt;&gt;SUMPRODUCT(IFERROR(--MID($T86,SEARCH('Nhân công vận hành'!$A$3:$A$100,$T86)-1,1),0)),"",SUMPRODUCT(IFERROR(--MID($T86,SEARCH('Nhân công vận hành'!$A$3:$A$100,$T86)-1,1),0),'Nhân công vận hành'!$E$3:$E$100)),""))</f>
        <v>624000</v>
      </c>
      <c r="O86" s="186" cm="1">
        <f t="array" ref="O86">IF(OR($B86="",$S86="",$T86=""),"",IFERROR(IF($S86&lt;&gt;SUMPRODUCT(IFERROR(--MID($T86,SEARCH('Nhân công vận hành'!$A$3:$A$100,$T86)-1,1),0)),"",SUMPRODUCT(IFERROR(--MID($T86,SEARCH('Nhân công vận hành'!$A$3:$A$100,$T86)-1,1),0),'Nhân công vận hành'!$F$3:$F$100)),""))</f>
        <v>597000</v>
      </c>
      <c r="P86" s="186" t="e">
        <f t="shared" si="14"/>
        <v>#VALUE!</v>
      </c>
      <c r="Q86" s="186">
        <f t="shared" si="15"/>
        <v>1616000</v>
      </c>
      <c r="R86" s="186">
        <f t="shared" si="16"/>
        <v>1589000</v>
      </c>
      <c r="S86" s="204">
        <v>2</v>
      </c>
      <c r="T86" s="204" t="s">
        <v>1994</v>
      </c>
      <c r="U86" s="137"/>
      <c r="V86" s="137"/>
      <c r="W86" s="154">
        <f t="shared" ref="W86:W96" si="20">H86</f>
        <v>25</v>
      </c>
      <c r="X86" s="119">
        <f t="shared" si="17"/>
        <v>209247.948</v>
      </c>
      <c r="Y86" s="119">
        <f t="shared" si="18"/>
        <v>131748.70799999998</v>
      </c>
      <c r="Z86" s="119">
        <f t="shared" si="19"/>
        <v>129165.4</v>
      </c>
    </row>
    <row r="87" spans="1:26" ht="47.25">
      <c r="A87" s="144">
        <f>IF(D87="","",SUBTOTAL(3,$D$11:D87))</f>
        <v>63</v>
      </c>
      <c r="B87" s="144" t="s">
        <v>126</v>
      </c>
      <c r="C87" s="150" t="s">
        <v>127</v>
      </c>
      <c r="D87" s="145">
        <v>250</v>
      </c>
      <c r="E87" s="151">
        <v>9</v>
      </c>
      <c r="F87" s="152">
        <v>5.0999999999999996</v>
      </c>
      <c r="G87" s="145">
        <v>5</v>
      </c>
      <c r="H87" s="145">
        <v>26</v>
      </c>
      <c r="I87" s="144" t="s">
        <v>15</v>
      </c>
      <c r="J87" s="144" t="s">
        <v>2053</v>
      </c>
      <c r="K87" s="121">
        <v>693293</v>
      </c>
      <c r="L87" s="80">
        <f t="shared" si="13"/>
        <v>542660.18181818177</v>
      </c>
      <c r="M87" s="186" t="str" cm="1">
        <f t="array" ref="M87">IF(OR($B87="",$S87="",$T87=""),"",IFERROR(IF($S87&lt;&gt;SUMPRODUCT(IFERROR(--MID($T87,SEARCH('Nhân công vận hành'!$A$3:$A$100,$T87)-1,1),0)),"",SUMPRODUCT(IFERROR(--MID($T87,SEARCH('Nhân công vận hành'!$A$3:$A$100,$T87)-1,1),0),'Nhân công vận hành'!#REF!)),""))</f>
        <v/>
      </c>
      <c r="N87" s="186" cm="1">
        <f t="array" ref="N87">IF(OR($B87="",$S87="",$T87=""),"",IFERROR(IF($S87&lt;&gt;SUMPRODUCT(IFERROR(--MID($T87,SEARCH('Nhân công vận hành'!$A$3:$A$100,$T87)-1,1),0)),"",SUMPRODUCT(IFERROR(--MID($T87,SEARCH('Nhân công vận hành'!$A$3:$A$100,$T87)-1,1),0),'Nhân công vận hành'!$E$3:$E$100)),""))</f>
        <v>624000</v>
      </c>
      <c r="O87" s="186" cm="1">
        <f t="array" ref="O87">IF(OR($B87="",$S87="",$T87=""),"",IFERROR(IF($S87&lt;&gt;SUMPRODUCT(IFERROR(--MID($T87,SEARCH('Nhân công vận hành'!$A$3:$A$100,$T87)-1,1),0)),"",SUMPRODUCT(IFERROR(--MID($T87,SEARCH('Nhân công vận hành'!$A$3:$A$100,$T87)-1,1),0),'Nhân công vận hành'!$F$3:$F$100)),""))</f>
        <v>597000</v>
      </c>
      <c r="P87" s="186" t="e">
        <f t="shared" si="14"/>
        <v>#VALUE!</v>
      </c>
      <c r="Q87" s="186">
        <f t="shared" si="15"/>
        <v>1671400</v>
      </c>
      <c r="R87" s="186">
        <f t="shared" si="16"/>
        <v>1644400</v>
      </c>
      <c r="S87" s="204">
        <v>2</v>
      </c>
      <c r="T87" s="204" t="s">
        <v>1994</v>
      </c>
      <c r="U87" s="137"/>
      <c r="V87" s="137"/>
      <c r="W87" s="154">
        <f t="shared" si="20"/>
        <v>26</v>
      </c>
      <c r="X87" s="119">
        <f t="shared" si="17"/>
        <v>224626.932</v>
      </c>
      <c r="Y87" s="119">
        <f t="shared" si="18"/>
        <v>141431.772</v>
      </c>
      <c r="Z87" s="119">
        <f t="shared" si="19"/>
        <v>138658.6</v>
      </c>
    </row>
    <row r="88" spans="1:26" ht="47.25">
      <c r="A88" s="144">
        <f>IF(D88="","",SUBTOTAL(3,$D$11:D88))</f>
        <v>64</v>
      </c>
      <c r="B88" s="144" t="s">
        <v>128</v>
      </c>
      <c r="C88" s="150" t="s">
        <v>129</v>
      </c>
      <c r="D88" s="145">
        <v>250</v>
      </c>
      <c r="E88" s="151">
        <v>9</v>
      </c>
      <c r="F88" s="152">
        <v>4.7</v>
      </c>
      <c r="G88" s="145">
        <v>5</v>
      </c>
      <c r="H88" s="145">
        <v>30</v>
      </c>
      <c r="I88" s="144" t="s">
        <v>15</v>
      </c>
      <c r="J88" s="144" t="s">
        <v>2053</v>
      </c>
      <c r="K88" s="121">
        <v>769879</v>
      </c>
      <c r="L88" s="80">
        <f t="shared" si="13"/>
        <v>626146.36363636353</v>
      </c>
      <c r="M88" s="186" t="str" cm="1">
        <f t="array" ref="M88">IF(OR($B88="",$S88="",$T88=""),"",IFERROR(IF($S88&lt;&gt;SUMPRODUCT(IFERROR(--MID($T88,SEARCH('Nhân công vận hành'!$A$3:$A$100,$T88)-1,1),0)),"",SUMPRODUCT(IFERROR(--MID($T88,SEARCH('Nhân công vận hành'!$A$3:$A$100,$T88)-1,1),0),'Nhân công vận hành'!#REF!)),""))</f>
        <v/>
      </c>
      <c r="N88" s="186" cm="1">
        <f t="array" ref="N88">IF(OR($B88="",$S88="",$T88=""),"",IFERROR(IF($S88&lt;&gt;SUMPRODUCT(IFERROR(--MID($T88,SEARCH('Nhân công vận hành'!$A$3:$A$100,$T88)-1,1),0)),"",SUMPRODUCT(IFERROR(--MID($T88,SEARCH('Nhân công vận hành'!$A$3:$A$100,$T88)-1,1),0),'Nhân công vận hành'!$E$3:$E$100)),""))</f>
        <v>624000</v>
      </c>
      <c r="O88" s="186" cm="1">
        <f t="array" ref="O88">IF(OR($B88="",$S88="",$T88=""),"",IFERROR(IF($S88&lt;&gt;SUMPRODUCT(IFERROR(--MID($T88,SEARCH('Nhân công vận hành'!$A$3:$A$100,$T88)-1,1),0)),"",SUMPRODUCT(IFERROR(--MID($T88,SEARCH('Nhân công vận hành'!$A$3:$A$100,$T88)-1,1),0),'Nhân công vận hành'!$F$3:$F$100)),""))</f>
        <v>597000</v>
      </c>
      <c r="P88" s="186" t="e">
        <f t="shared" si="14"/>
        <v>#VALUE!</v>
      </c>
      <c r="Q88" s="186">
        <f t="shared" si="15"/>
        <v>1798300</v>
      </c>
      <c r="R88" s="186">
        <f t="shared" si="16"/>
        <v>1771300</v>
      </c>
      <c r="S88" s="204">
        <v>2</v>
      </c>
      <c r="T88" s="204" t="s">
        <v>1994</v>
      </c>
      <c r="U88" s="137"/>
      <c r="V88" s="137"/>
      <c r="W88" s="154">
        <f t="shared" si="20"/>
        <v>30</v>
      </c>
      <c r="X88" s="119">
        <f t="shared" si="17"/>
        <v>249440.796</v>
      </c>
      <c r="Y88" s="119">
        <f t="shared" si="18"/>
        <v>144737.25200000001</v>
      </c>
      <c r="Z88" s="119">
        <f t="shared" si="19"/>
        <v>153975.79999999999</v>
      </c>
    </row>
    <row r="89" spans="1:26" ht="47.25">
      <c r="A89" s="144">
        <f>IF(D89="","",SUBTOTAL(3,$D$11:D89))</f>
        <v>65</v>
      </c>
      <c r="B89" s="144" t="s">
        <v>130</v>
      </c>
      <c r="C89" s="150" t="s">
        <v>131</v>
      </c>
      <c r="D89" s="145">
        <v>250</v>
      </c>
      <c r="E89" s="151">
        <v>9</v>
      </c>
      <c r="F89" s="152">
        <v>4.7</v>
      </c>
      <c r="G89" s="145">
        <v>5</v>
      </c>
      <c r="H89" s="145">
        <v>33</v>
      </c>
      <c r="I89" s="144" t="s">
        <v>15</v>
      </c>
      <c r="J89" s="144" t="s">
        <v>2053</v>
      </c>
      <c r="K89" s="121">
        <v>948964</v>
      </c>
      <c r="L89" s="80">
        <f t="shared" si="13"/>
        <v>688760.99999999988</v>
      </c>
      <c r="M89" s="186" t="str" cm="1">
        <f t="array" ref="M89">IF(OR($B89="",$S89="",$T89=""),"",IFERROR(IF($S89&lt;&gt;SUMPRODUCT(IFERROR(--MID($T89,SEARCH('Nhân công vận hành'!$A$3:$A$100,$T89)-1,1),0)),"",SUMPRODUCT(IFERROR(--MID($T89,SEARCH('Nhân công vận hành'!$A$3:$A$100,$T89)-1,1),0),'Nhân công vận hành'!#REF!)),""))</f>
        <v/>
      </c>
      <c r="N89" s="186" cm="1">
        <f t="array" ref="N89">IF(OR($B89="",$S89="",$T89=""),"",IFERROR(IF($S89&lt;&gt;SUMPRODUCT(IFERROR(--MID($T89,SEARCH('Nhân công vận hành'!$A$3:$A$100,$T89)-1,1),0)),"",SUMPRODUCT(IFERROR(--MID($T89,SEARCH('Nhân công vận hành'!$A$3:$A$100,$T89)-1,1),0),'Nhân công vận hành'!$E$3:$E$100)),""))</f>
        <v>624000</v>
      </c>
      <c r="O89" s="186" cm="1">
        <f t="array" ref="O89">IF(OR($B89="",$S89="",$T89=""),"",IFERROR(IF($S89&lt;&gt;SUMPRODUCT(IFERROR(--MID($T89,SEARCH('Nhân công vận hành'!$A$3:$A$100,$T89)-1,1),0)),"",SUMPRODUCT(IFERROR(--MID($T89,SEARCH('Nhân công vận hành'!$A$3:$A$100,$T89)-1,1),0),'Nhân công vận hành'!$F$3:$F$100)),""))</f>
        <v>597000</v>
      </c>
      <c r="P89" s="186" t="e">
        <f t="shared" si="14"/>
        <v>#VALUE!</v>
      </c>
      <c r="Q89" s="186">
        <f t="shared" si="15"/>
        <v>1988400</v>
      </c>
      <c r="R89" s="186">
        <f t="shared" si="16"/>
        <v>1961400</v>
      </c>
      <c r="S89" s="204">
        <v>2</v>
      </c>
      <c r="T89" s="204" t="s">
        <v>1994</v>
      </c>
      <c r="U89" s="137"/>
      <c r="V89" s="137"/>
      <c r="W89" s="154">
        <f t="shared" si="20"/>
        <v>33</v>
      </c>
      <c r="X89" s="119">
        <f t="shared" si="17"/>
        <v>307464.33600000001</v>
      </c>
      <c r="Y89" s="119">
        <f t="shared" si="18"/>
        <v>178405.23199999999</v>
      </c>
      <c r="Z89" s="119">
        <f t="shared" si="19"/>
        <v>189792.8</v>
      </c>
    </row>
    <row r="90" spans="1:26" ht="47.25">
      <c r="A90" s="144">
        <f>IF(D90="","",SUBTOTAL(3,$D$11:D90))</f>
        <v>66</v>
      </c>
      <c r="B90" s="144" t="s">
        <v>132</v>
      </c>
      <c r="C90" s="150" t="s">
        <v>111</v>
      </c>
      <c r="D90" s="145">
        <v>250</v>
      </c>
      <c r="E90" s="151">
        <v>9</v>
      </c>
      <c r="F90" s="152">
        <v>4.5</v>
      </c>
      <c r="G90" s="145">
        <v>5</v>
      </c>
      <c r="H90" s="145">
        <v>37</v>
      </c>
      <c r="I90" s="144" t="s">
        <v>15</v>
      </c>
      <c r="J90" s="144" t="s">
        <v>2053</v>
      </c>
      <c r="K90" s="121">
        <v>1328572</v>
      </c>
      <c r="L90" s="80">
        <f t="shared" si="13"/>
        <v>772247.18181818177</v>
      </c>
      <c r="M90" s="186" t="str" cm="1">
        <f t="array" ref="M90">IF(OR($B90="",$S90="",$T90=""),"",IFERROR(IF($S90&lt;&gt;SUMPRODUCT(IFERROR(--MID($T90,SEARCH('Nhân công vận hành'!$A$3:$A$100,$T90)-1,1),0)),"",SUMPRODUCT(IFERROR(--MID($T90,SEARCH('Nhân công vận hành'!$A$3:$A$100,$T90)-1,1),0),'Nhân công vận hành'!#REF!)),""))</f>
        <v/>
      </c>
      <c r="N90" s="186" cm="1">
        <f t="array" ref="N90">IF(OR($B90="",$S90="",$T90=""),"",IFERROR(IF($S90&lt;&gt;SUMPRODUCT(IFERROR(--MID($T90,SEARCH('Nhân công vận hành'!$A$3:$A$100,$T90)-1,1),0)),"",SUMPRODUCT(IFERROR(--MID($T90,SEARCH('Nhân công vận hành'!$A$3:$A$100,$T90)-1,1),0),'Nhân công vận hành'!$E$3:$E$100)),""))</f>
        <v>624000</v>
      </c>
      <c r="O90" s="186" cm="1">
        <f t="array" ref="O90">IF(OR($B90="",$S90="",$T90=""),"",IFERROR(IF($S90&lt;&gt;SUMPRODUCT(IFERROR(--MID($T90,SEARCH('Nhân công vận hành'!$A$3:$A$100,$T90)-1,1),0)),"",SUMPRODUCT(IFERROR(--MID($T90,SEARCH('Nhân công vận hành'!$A$3:$A$100,$T90)-1,1),0),'Nhân công vận hành'!$F$3:$F$100)),""))</f>
        <v>597000</v>
      </c>
      <c r="P90" s="186" t="e">
        <f t="shared" si="14"/>
        <v>#VALUE!</v>
      </c>
      <c r="Q90" s="186">
        <f t="shared" si="15"/>
        <v>2331600</v>
      </c>
      <c r="R90" s="186">
        <f t="shared" si="16"/>
        <v>2304600</v>
      </c>
      <c r="S90" s="204">
        <v>2</v>
      </c>
      <c r="T90" s="204" t="s">
        <v>1994</v>
      </c>
      <c r="U90" s="137"/>
      <c r="V90" s="137"/>
      <c r="W90" s="154">
        <f t="shared" si="20"/>
        <v>37</v>
      </c>
      <c r="X90" s="119">
        <f t="shared" si="17"/>
        <v>430457.32799999998</v>
      </c>
      <c r="Y90" s="119">
        <f t="shared" si="18"/>
        <v>239142.96</v>
      </c>
      <c r="Z90" s="119">
        <f t="shared" si="19"/>
        <v>265714.40000000002</v>
      </c>
    </row>
    <row r="91" spans="1:26" ht="47.25">
      <c r="A91" s="144">
        <f>IF(D91="","",SUBTOTAL(3,$D$11:D91))</f>
        <v>67</v>
      </c>
      <c r="B91" s="144" t="s">
        <v>133</v>
      </c>
      <c r="C91" s="150" t="s">
        <v>87</v>
      </c>
      <c r="D91" s="145">
        <v>250</v>
      </c>
      <c r="E91" s="151">
        <v>9</v>
      </c>
      <c r="F91" s="152">
        <v>4.5</v>
      </c>
      <c r="G91" s="145">
        <v>5</v>
      </c>
      <c r="H91" s="145">
        <v>43</v>
      </c>
      <c r="I91" s="144" t="s">
        <v>15</v>
      </c>
      <c r="J91" s="144" t="s">
        <v>2053</v>
      </c>
      <c r="K91" s="121">
        <v>1556727</v>
      </c>
      <c r="L91" s="80">
        <f t="shared" si="13"/>
        <v>897476.45454545447</v>
      </c>
      <c r="M91" s="186" t="str" cm="1">
        <f t="array" ref="M91">IF(OR($B91="",$S91="",$T91=""),"",IFERROR(IF($S91&lt;&gt;SUMPRODUCT(IFERROR(--MID($T91,SEARCH('Nhân công vận hành'!$A$3:$A$100,$T91)-1,1),0)),"",SUMPRODUCT(IFERROR(--MID($T91,SEARCH('Nhân công vận hành'!$A$3:$A$100,$T91)-1,1),0),'Nhân công vận hành'!#REF!)),""))</f>
        <v/>
      </c>
      <c r="N91" s="186" cm="1">
        <f t="array" ref="N91">IF(OR($B91="",$S91="",$T91=""),"",IFERROR(IF($S91&lt;&gt;SUMPRODUCT(IFERROR(--MID($T91,SEARCH('Nhân công vận hành'!$A$3:$A$100,$T91)-1,1),0)),"",SUMPRODUCT(IFERROR(--MID($T91,SEARCH('Nhân công vận hành'!$A$3:$A$100,$T91)-1,1),0),'Nhân công vận hành'!$E$3:$E$100)),""))</f>
        <v>624000</v>
      </c>
      <c r="O91" s="186" cm="1">
        <f t="array" ref="O91">IF(OR($B91="",$S91="",$T91=""),"",IFERROR(IF($S91&lt;&gt;SUMPRODUCT(IFERROR(--MID($T91,SEARCH('Nhân công vận hành'!$A$3:$A$100,$T91)-1,1),0)),"",SUMPRODUCT(IFERROR(--MID($T91,SEARCH('Nhân công vận hành'!$A$3:$A$100,$T91)-1,1),0),'Nhân công vận hành'!$F$3:$F$100)),""))</f>
        <v>597000</v>
      </c>
      <c r="P91" s="186" t="e">
        <f t="shared" si="14"/>
        <v>#VALUE!</v>
      </c>
      <c r="Q91" s="186">
        <f t="shared" si="15"/>
        <v>2617400</v>
      </c>
      <c r="R91" s="186">
        <f t="shared" si="16"/>
        <v>2590400</v>
      </c>
      <c r="S91" s="204">
        <v>2</v>
      </c>
      <c r="T91" s="204" t="s">
        <v>1994</v>
      </c>
      <c r="U91" s="137"/>
      <c r="V91" s="137"/>
      <c r="W91" s="154">
        <f t="shared" si="20"/>
        <v>43</v>
      </c>
      <c r="X91" s="119">
        <f t="shared" si="17"/>
        <v>504379.54800000001</v>
      </c>
      <c r="Y91" s="119">
        <f t="shared" si="18"/>
        <v>280210.86</v>
      </c>
      <c r="Z91" s="119">
        <f t="shared" si="19"/>
        <v>311345.40000000002</v>
      </c>
    </row>
    <row r="92" spans="1:26" ht="47.25">
      <c r="A92" s="144">
        <f>IF(D92="","",SUBTOTAL(3,$D$11:D92))</f>
        <v>68</v>
      </c>
      <c r="B92" s="144" t="s">
        <v>134</v>
      </c>
      <c r="C92" s="150" t="s">
        <v>119</v>
      </c>
      <c r="D92" s="145">
        <v>250</v>
      </c>
      <c r="E92" s="151">
        <v>8</v>
      </c>
      <c r="F92" s="152">
        <v>4.5</v>
      </c>
      <c r="G92" s="145">
        <v>5</v>
      </c>
      <c r="H92" s="145">
        <v>44</v>
      </c>
      <c r="I92" s="144" t="s">
        <v>15</v>
      </c>
      <c r="J92" s="144" t="s">
        <v>2053</v>
      </c>
      <c r="K92" s="121">
        <v>1939546</v>
      </c>
      <c r="L92" s="80">
        <f t="shared" si="13"/>
        <v>918347.99999999988</v>
      </c>
      <c r="M92" s="186" t="str" cm="1">
        <f t="array" ref="M92">IF(OR($B92="",$S92="",$T92=""),"",IFERROR(IF($S92&lt;&gt;SUMPRODUCT(IFERROR(--MID($T92,SEARCH('Nhân công vận hành'!$A$3:$A$100,$T92)-1,1),0)),"",SUMPRODUCT(IFERROR(--MID($T92,SEARCH('Nhân công vận hành'!$A$3:$A$100,$T92)-1,1),0),'Nhân công vận hành'!#REF!)),""))</f>
        <v/>
      </c>
      <c r="N92" s="186" cm="1">
        <f t="array" ref="N92">IF(OR($B92="",$S92="",$T92=""),"",IFERROR(IF($S92&lt;&gt;SUMPRODUCT(IFERROR(--MID($T92,SEARCH('Nhân công vận hành'!$A$3:$A$100,$T92)-1,1),0)),"",SUMPRODUCT(IFERROR(--MID($T92,SEARCH('Nhân công vận hành'!$A$3:$A$100,$T92)-1,1),0),'Nhân công vận hành'!$E$3:$E$100)),""))</f>
        <v>624000</v>
      </c>
      <c r="O92" s="186" cm="1">
        <f t="array" ref="O92">IF(OR($B92="",$S92="",$T92=""),"",IFERROR(IF($S92&lt;&gt;SUMPRODUCT(IFERROR(--MID($T92,SEARCH('Nhân công vận hành'!$A$3:$A$100,$T92)-1,1),0)),"",SUMPRODUCT(IFERROR(--MID($T92,SEARCH('Nhân công vận hành'!$A$3:$A$100,$T92)-1,1),0),'Nhân công vận hành'!$F$3:$F$100)),""))</f>
        <v>597000</v>
      </c>
      <c r="P92" s="186" t="e">
        <f t="shared" si="14"/>
        <v>#VALUE!</v>
      </c>
      <c r="Q92" s="186">
        <f t="shared" si="15"/>
        <v>2838000</v>
      </c>
      <c r="R92" s="186">
        <f t="shared" si="16"/>
        <v>2811000</v>
      </c>
      <c r="S92" s="204">
        <v>2</v>
      </c>
      <c r="T92" s="204" t="s">
        <v>1994</v>
      </c>
      <c r="U92" s="137"/>
      <c r="V92" s="137"/>
      <c r="W92" s="154">
        <f t="shared" si="20"/>
        <v>44</v>
      </c>
      <c r="X92" s="119">
        <f t="shared" si="17"/>
        <v>558589.24800000002</v>
      </c>
      <c r="Y92" s="119">
        <f t="shared" si="18"/>
        <v>349118.28</v>
      </c>
      <c r="Z92" s="119">
        <f t="shared" si="19"/>
        <v>387909.2</v>
      </c>
    </row>
    <row r="93" spans="1:26" ht="47.25">
      <c r="A93" s="144">
        <f>IF(D93="","",SUBTOTAL(3,$D$11:D93))</f>
        <v>69</v>
      </c>
      <c r="B93" s="144" t="s">
        <v>135</v>
      </c>
      <c r="C93" s="150" t="s">
        <v>91</v>
      </c>
      <c r="D93" s="145">
        <v>250</v>
      </c>
      <c r="E93" s="151">
        <v>8</v>
      </c>
      <c r="F93" s="152">
        <v>4.3</v>
      </c>
      <c r="G93" s="145">
        <v>5</v>
      </c>
      <c r="H93" s="145">
        <v>50</v>
      </c>
      <c r="I93" s="144" t="s">
        <v>15</v>
      </c>
      <c r="J93" s="144" t="s">
        <v>2053</v>
      </c>
      <c r="K93" s="121">
        <v>2230644</v>
      </c>
      <c r="L93" s="80">
        <f t="shared" si="13"/>
        <v>1043577.2727272726</v>
      </c>
      <c r="M93" s="186" t="str" cm="1">
        <f t="array" ref="M93">IF(OR($B93="",$S93="",$T93=""),"",IFERROR(IF($S93&lt;&gt;SUMPRODUCT(IFERROR(--MID($T93,SEARCH('Nhân công vận hành'!$A$3:$A$100,$T93)-1,1),0)),"",SUMPRODUCT(IFERROR(--MID($T93,SEARCH('Nhân công vận hành'!$A$3:$A$100,$T93)-1,1),0),'Nhân công vận hành'!#REF!)),""))</f>
        <v/>
      </c>
      <c r="N93" s="186" cm="1">
        <f t="array" ref="N93">IF(OR($B93="",$S93="",$T93=""),"",IFERROR(IF($S93&lt;&gt;SUMPRODUCT(IFERROR(--MID($T93,SEARCH('Nhân công vận hành'!$A$3:$A$100,$T93)-1,1),0)),"",SUMPRODUCT(IFERROR(--MID($T93,SEARCH('Nhân công vận hành'!$A$3:$A$100,$T93)-1,1),0),'Nhân công vận hành'!$E$3:$E$100)),""))</f>
        <v>624000</v>
      </c>
      <c r="O93" s="186" cm="1">
        <f t="array" ref="O93">IF(OR($B93="",$S93="",$T93=""),"",IFERROR(IF($S93&lt;&gt;SUMPRODUCT(IFERROR(--MID($T93,SEARCH('Nhân công vận hành'!$A$3:$A$100,$T93)-1,1),0)),"",SUMPRODUCT(IFERROR(--MID($T93,SEARCH('Nhân công vận hành'!$A$3:$A$100,$T93)-1,1),0),'Nhân công vận hành'!$F$3:$F$100)),""))</f>
        <v>597000</v>
      </c>
      <c r="P93" s="186" t="e">
        <f t="shared" si="14"/>
        <v>#VALUE!</v>
      </c>
      <c r="Q93" s="186">
        <f t="shared" si="15"/>
        <v>3139800</v>
      </c>
      <c r="R93" s="186">
        <f t="shared" si="16"/>
        <v>3112800</v>
      </c>
      <c r="S93" s="204">
        <v>2</v>
      </c>
      <c r="T93" s="204" t="s">
        <v>1994</v>
      </c>
      <c r="U93" s="137"/>
      <c r="V93" s="137"/>
      <c r="W93" s="154">
        <f t="shared" si="20"/>
        <v>50</v>
      </c>
      <c r="X93" s="119">
        <f t="shared" si="17"/>
        <v>642425.47199999995</v>
      </c>
      <c r="Y93" s="119">
        <f t="shared" si="18"/>
        <v>383670.76799999992</v>
      </c>
      <c r="Z93" s="119">
        <f t="shared" si="19"/>
        <v>446128.8</v>
      </c>
    </row>
    <row r="94" spans="1:26" ht="47.25">
      <c r="A94" s="144">
        <f>IF(D94="","",SUBTOTAL(3,$D$11:D94))</f>
        <v>70</v>
      </c>
      <c r="B94" s="144" t="s">
        <v>136</v>
      </c>
      <c r="C94" s="150" t="s">
        <v>137</v>
      </c>
      <c r="D94" s="145">
        <v>250</v>
      </c>
      <c r="E94" s="151">
        <v>8</v>
      </c>
      <c r="F94" s="152">
        <v>4.3</v>
      </c>
      <c r="G94" s="145">
        <v>5</v>
      </c>
      <c r="H94" s="145">
        <v>54</v>
      </c>
      <c r="I94" s="144" t="s">
        <v>15</v>
      </c>
      <c r="J94" s="144" t="s">
        <v>2053</v>
      </c>
      <c r="K94" s="121">
        <v>2521398</v>
      </c>
      <c r="L94" s="80">
        <f t="shared" si="13"/>
        <v>1127063.4545454544</v>
      </c>
      <c r="M94" s="186" t="str" cm="1">
        <f t="array" ref="M94">IF(OR($B94="",$S94="",$T94=""),"",IFERROR(IF($S94&lt;&gt;SUMPRODUCT(IFERROR(--MID($T94,SEARCH('Nhân công vận hành'!$A$3:$A$100,$T94)-1,1),0)),"",SUMPRODUCT(IFERROR(--MID($T94,SEARCH('Nhân công vận hành'!$A$3:$A$100,$T94)-1,1),0),'Nhân công vận hành'!#REF!)),""))</f>
        <v/>
      </c>
      <c r="N94" s="186" cm="1">
        <f t="array" ref="N94">IF(OR($B94="",$S94="",$T94=""),"",IFERROR(IF($S94&lt;&gt;SUMPRODUCT(IFERROR(--MID($T94,SEARCH('Nhân công vận hành'!$A$3:$A$100,$T94)-1,1),0)),"",SUMPRODUCT(IFERROR(--MID($T94,SEARCH('Nhân công vận hành'!$A$3:$A$100,$T94)-1,1),0),'Nhân công vận hành'!$E$3:$E$100)),""))</f>
        <v>624000</v>
      </c>
      <c r="O94" s="186" cm="1">
        <f t="array" ref="O94">IF(OR($B94="",$S94="",$T94=""),"",IFERROR(IF($S94&lt;&gt;SUMPRODUCT(IFERROR(--MID($T94,SEARCH('Nhân công vận hành'!$A$3:$A$100,$T94)-1,1),0)),"",SUMPRODUCT(IFERROR(--MID($T94,SEARCH('Nhân công vận hành'!$A$3:$A$100,$T94)-1,1),0),'Nhân công vận hành'!$F$3:$F$100)),""))</f>
        <v>597000</v>
      </c>
      <c r="P94" s="186" t="e">
        <f t="shared" si="14"/>
        <v>#VALUE!</v>
      </c>
      <c r="Q94" s="186">
        <f t="shared" si="15"/>
        <v>3415200</v>
      </c>
      <c r="R94" s="186">
        <f t="shared" si="16"/>
        <v>3388200</v>
      </c>
      <c r="S94" s="204">
        <v>2</v>
      </c>
      <c r="T94" s="204" t="s">
        <v>1994</v>
      </c>
      <c r="U94" s="137"/>
      <c r="V94" s="137"/>
      <c r="W94" s="154">
        <f t="shared" si="20"/>
        <v>54</v>
      </c>
      <c r="X94" s="119">
        <f t="shared" si="17"/>
        <v>726162.62399999995</v>
      </c>
      <c r="Y94" s="119">
        <f t="shared" si="18"/>
        <v>433680.45599999995</v>
      </c>
      <c r="Z94" s="119">
        <f t="shared" si="19"/>
        <v>504279.6</v>
      </c>
    </row>
    <row r="95" spans="1:26" ht="47.25">
      <c r="A95" s="144">
        <f>IF(D95="","",SUBTOTAL(3,$D$11:D95))</f>
        <v>71</v>
      </c>
      <c r="B95" s="144" t="s">
        <v>138</v>
      </c>
      <c r="C95" s="150" t="s">
        <v>139</v>
      </c>
      <c r="D95" s="145">
        <v>250</v>
      </c>
      <c r="E95" s="151">
        <v>7</v>
      </c>
      <c r="F95" s="152">
        <v>4.0999999999999996</v>
      </c>
      <c r="G95" s="145">
        <v>5</v>
      </c>
      <c r="H95" s="145">
        <v>64</v>
      </c>
      <c r="I95" s="144" t="s">
        <v>15</v>
      </c>
      <c r="J95" s="144" t="s">
        <v>2053</v>
      </c>
      <c r="K95" s="121">
        <v>3736007</v>
      </c>
      <c r="L95" s="80">
        <f t="shared" si="13"/>
        <v>1335778.9090909089</v>
      </c>
      <c r="M95" s="186" t="str" cm="1">
        <f t="array" ref="M95">IF(OR($B95="",$S95="",$T95=""),"",IFERROR(IF($S95&lt;&gt;SUMPRODUCT(IFERROR(--MID($T95,SEARCH('Nhân công vận hành'!$A$3:$A$100,$T95)-1,1),0)),"",SUMPRODUCT(IFERROR(--MID($T95,SEARCH('Nhân công vận hành'!$A$3:$A$100,$T95)-1,1),0),'Nhân công vận hành'!#REF!)),""))</f>
        <v/>
      </c>
      <c r="N95" s="186" cm="1">
        <f t="array" ref="N95">IF(OR($B95="",$S95="",$T95=""),"",IFERROR(IF($S95&lt;&gt;SUMPRODUCT(IFERROR(--MID($T95,SEARCH('Nhân công vận hành'!$A$3:$A$100,$T95)-1,1),0)),"",SUMPRODUCT(IFERROR(--MID($T95,SEARCH('Nhân công vận hành'!$A$3:$A$100,$T95)-1,1),0),'Nhân công vận hành'!$E$3:$E$100)),""))</f>
        <v>624000</v>
      </c>
      <c r="O95" s="186" cm="1">
        <f t="array" ref="O95">IF(OR($B95="",$S95="",$T95=""),"",IFERROR(IF($S95&lt;&gt;SUMPRODUCT(IFERROR(--MID($T95,SEARCH('Nhân công vận hành'!$A$3:$A$100,$T95)-1,1),0)),"",SUMPRODUCT(IFERROR(--MID($T95,SEARCH('Nhân công vận hành'!$A$3:$A$100,$T95)-1,1),0),'Nhân công vận hành'!$F$3:$F$100)),""))</f>
        <v>597000</v>
      </c>
      <c r="P95" s="186" t="e">
        <f t="shared" si="14"/>
        <v>#VALUE!</v>
      </c>
      <c r="Q95" s="186">
        <f t="shared" si="15"/>
        <v>4261200</v>
      </c>
      <c r="R95" s="186">
        <f t="shared" si="16"/>
        <v>4234200</v>
      </c>
      <c r="S95" s="204">
        <v>2</v>
      </c>
      <c r="T95" s="204" t="s">
        <v>1994</v>
      </c>
      <c r="U95" s="137"/>
      <c r="V95" s="137"/>
      <c r="W95" s="154">
        <f t="shared" si="20"/>
        <v>64</v>
      </c>
      <c r="X95" s="119">
        <f t="shared" si="17"/>
        <v>941473.76400000008</v>
      </c>
      <c r="Y95" s="119">
        <f t="shared" si="18"/>
        <v>612705.14799999993</v>
      </c>
      <c r="Z95" s="119">
        <f t="shared" si="19"/>
        <v>747201.4</v>
      </c>
    </row>
    <row r="96" spans="1:26" ht="47.25">
      <c r="A96" s="144">
        <f>IF(D96="","",SUBTOTAL(3,$D$11:D96))</f>
        <v>72</v>
      </c>
      <c r="B96" s="144" t="s">
        <v>140</v>
      </c>
      <c r="C96" s="150" t="s">
        <v>141</v>
      </c>
      <c r="D96" s="145">
        <v>250</v>
      </c>
      <c r="E96" s="151">
        <v>7</v>
      </c>
      <c r="F96" s="152">
        <v>4.0999999999999996</v>
      </c>
      <c r="G96" s="145">
        <v>5</v>
      </c>
      <c r="H96" s="145">
        <v>70</v>
      </c>
      <c r="I96" s="144" t="s">
        <v>15</v>
      </c>
      <c r="J96" s="144" t="s">
        <v>2053</v>
      </c>
      <c r="K96" s="121">
        <v>5241944</v>
      </c>
      <c r="L96" s="80">
        <f t="shared" si="13"/>
        <v>1461008.1818181816</v>
      </c>
      <c r="M96" s="186" t="str" cm="1">
        <f t="array" ref="M96">IF(OR($B96="",$S96="",$T96=""),"",IFERROR(IF($S96&lt;&gt;SUMPRODUCT(IFERROR(--MID($T96,SEARCH('Nhân công vận hành'!$A$3:$A$100,$T96)-1,1),0)),"",SUMPRODUCT(IFERROR(--MID($T96,SEARCH('Nhân công vận hành'!$A$3:$A$100,$T96)-1,1),0),'Nhân công vận hành'!#REF!)),""))</f>
        <v/>
      </c>
      <c r="N96" s="186" cm="1">
        <f t="array" ref="N96">IF(OR($B96="",$S96="",$T96=""),"",IFERROR(IF($S96&lt;&gt;SUMPRODUCT(IFERROR(--MID($T96,SEARCH('Nhân công vận hành'!$A$3:$A$100,$T96)-1,1),0)),"",SUMPRODUCT(IFERROR(--MID($T96,SEARCH('Nhân công vận hành'!$A$3:$A$100,$T96)-1,1),0),'Nhân công vận hành'!$E$3:$E$100)),""))</f>
        <v>624000</v>
      </c>
      <c r="O96" s="186" cm="1">
        <f t="array" ref="O96">IF(OR($B96="",$S96="",$T96=""),"",IFERROR(IF($S96&lt;&gt;SUMPRODUCT(IFERROR(--MID($T96,SEARCH('Nhân công vận hành'!$A$3:$A$100,$T96)-1,1),0)),"",SUMPRODUCT(IFERROR(--MID($T96,SEARCH('Nhân công vận hành'!$A$3:$A$100,$T96)-1,1),0),'Nhân công vận hành'!$F$3:$F$100)),""))</f>
        <v>597000</v>
      </c>
      <c r="P96" s="186" t="e">
        <f t="shared" si="14"/>
        <v>#VALUE!</v>
      </c>
      <c r="Q96" s="186">
        <f t="shared" si="15"/>
        <v>5314000</v>
      </c>
      <c r="R96" s="186">
        <f t="shared" si="16"/>
        <v>5287000</v>
      </c>
      <c r="S96" s="204">
        <v>2</v>
      </c>
      <c r="T96" s="204" t="s">
        <v>1994</v>
      </c>
      <c r="U96" s="137"/>
      <c r="V96" s="137"/>
      <c r="W96" s="154">
        <f t="shared" si="20"/>
        <v>70</v>
      </c>
      <c r="X96" s="119">
        <f t="shared" si="17"/>
        <v>1320969.8880000003</v>
      </c>
      <c r="Y96" s="119">
        <f t="shared" si="18"/>
        <v>859678.81599999988</v>
      </c>
      <c r="Z96" s="119">
        <f t="shared" si="19"/>
        <v>1048388.8</v>
      </c>
    </row>
    <row r="97" spans="1:26" ht="31.5">
      <c r="A97" s="144" t="str">
        <f>IF(D97="","",SUBTOTAL(3,$D$11:D97))</f>
        <v/>
      </c>
      <c r="B97" s="148" t="s">
        <v>142</v>
      </c>
      <c r="C97" s="146" t="s">
        <v>143</v>
      </c>
      <c r="D97" s="144"/>
      <c r="E97" s="144"/>
      <c r="F97" s="144"/>
      <c r="G97" s="144"/>
      <c r="H97" s="144"/>
      <c r="I97" s="144"/>
      <c r="J97" s="144">
        <v>0</v>
      </c>
      <c r="K97" s="121"/>
      <c r="L97" s="80">
        <f t="shared" si="13"/>
        <v>0</v>
      </c>
      <c r="M97" s="186"/>
      <c r="N97" s="186"/>
      <c r="O97" s="186"/>
      <c r="P97" s="186"/>
      <c r="Q97" s="186"/>
      <c r="R97" s="186"/>
      <c r="S97" s="204" t="s">
        <v>1992</v>
      </c>
      <c r="T97" s="204" t="s">
        <v>1992</v>
      </c>
      <c r="U97" s="137"/>
      <c r="V97" s="137"/>
      <c r="W97" s="137"/>
      <c r="X97" s="119"/>
      <c r="Y97" s="119"/>
      <c r="Z97" s="119"/>
    </row>
    <row r="98" spans="1:26" ht="31.5">
      <c r="A98" s="144">
        <f>IF(D98="","",SUBTOTAL(3,$D$11:D98))</f>
        <v>73</v>
      </c>
      <c r="B98" s="144" t="s">
        <v>144</v>
      </c>
      <c r="C98" s="150" t="s">
        <v>145</v>
      </c>
      <c r="D98" s="145">
        <v>240</v>
      </c>
      <c r="E98" s="151">
        <v>9</v>
      </c>
      <c r="F98" s="152">
        <v>4.5</v>
      </c>
      <c r="G98" s="145">
        <v>5</v>
      </c>
      <c r="H98" s="145">
        <v>25</v>
      </c>
      <c r="I98" s="144" t="s">
        <v>15</v>
      </c>
      <c r="J98" s="144" t="s">
        <v>2054</v>
      </c>
      <c r="K98" s="121">
        <v>629428</v>
      </c>
      <c r="L98" s="80">
        <f t="shared" si="13"/>
        <v>521788.63636363629</v>
      </c>
      <c r="M98" s="186" t="str" cm="1">
        <f t="array" ref="M98">IF(OR($B98="",$S98="",$T98=""),"",IFERROR(IF($S98&lt;&gt;SUMPRODUCT(IFERROR(--MID($T98,SEARCH('Nhân công vận hành'!$A$3:$A$100,$T98)-1,1),0)),"",SUMPRODUCT(IFERROR(--MID($T98,SEARCH('Nhân công vận hành'!$A$3:$A$100,$T98)-1,1),0),'Nhân công vận hành'!#REF!)),""))</f>
        <v/>
      </c>
      <c r="N98" s="186" cm="1">
        <f t="array" ref="N98">IF(OR($B98="",$S98="",$T98=""),"",IFERROR(IF($S98&lt;&gt;SUMPRODUCT(IFERROR(--MID($T98,SEARCH('Nhân công vận hành'!$A$3:$A$100,$T98)-1,1),0)),"",SUMPRODUCT(IFERROR(--MID($T98,SEARCH('Nhân công vận hành'!$A$3:$A$100,$T98)-1,1),0),'Nhân công vận hành'!$E$3:$E$100)),""))</f>
        <v>644000</v>
      </c>
      <c r="O98" s="186" cm="1">
        <f t="array" ref="O98">IF(OR($B98="",$S98="",$T98=""),"",IFERROR(IF($S98&lt;&gt;SUMPRODUCT(IFERROR(--MID($T98,SEARCH('Nhân công vận hành'!$A$3:$A$100,$T98)-1,1),0)),"",SUMPRODUCT(IFERROR(--MID($T98,SEARCH('Nhân công vận hành'!$A$3:$A$100,$T98)-1,1),0),'Nhân công vận hành'!$F$3:$F$100)),""))</f>
        <v>616000</v>
      </c>
      <c r="P98" s="186" t="e">
        <f t="shared" si="14"/>
        <v>#VALUE!</v>
      </c>
      <c r="Q98" s="186">
        <f t="shared" si="15"/>
        <v>1627400</v>
      </c>
      <c r="R98" s="186">
        <f t="shared" si="16"/>
        <v>1599400</v>
      </c>
      <c r="S98" s="204">
        <v>2</v>
      </c>
      <c r="T98" s="204" t="s">
        <v>1995</v>
      </c>
      <c r="U98" s="137"/>
      <c r="V98" s="137"/>
      <c r="W98" s="154">
        <f t="shared" ref="W98:W107" si="21">H98</f>
        <v>25</v>
      </c>
      <c r="X98" s="119">
        <f t="shared" si="17"/>
        <v>212431.95</v>
      </c>
      <c r="Y98" s="119">
        <f t="shared" si="18"/>
        <v>118017.75</v>
      </c>
      <c r="Z98" s="119">
        <f t="shared" si="19"/>
        <v>131130.83333333334</v>
      </c>
    </row>
    <row r="99" spans="1:26" ht="31.5">
      <c r="A99" s="144">
        <f>IF(D99="","",SUBTOTAL(3,$D$11:D99))</f>
        <v>74</v>
      </c>
      <c r="B99" s="144" t="s">
        <v>146</v>
      </c>
      <c r="C99" s="150" t="s">
        <v>87</v>
      </c>
      <c r="D99" s="145">
        <v>240</v>
      </c>
      <c r="E99" s="151">
        <v>9</v>
      </c>
      <c r="F99" s="152">
        <v>4.5</v>
      </c>
      <c r="G99" s="145">
        <v>5</v>
      </c>
      <c r="H99" s="145">
        <v>33</v>
      </c>
      <c r="I99" s="144" t="s">
        <v>15</v>
      </c>
      <c r="J99" s="144" t="s">
        <v>2054</v>
      </c>
      <c r="K99" s="121">
        <v>1032544</v>
      </c>
      <c r="L99" s="80">
        <f t="shared" si="13"/>
        <v>688760.99999999988</v>
      </c>
      <c r="M99" s="186" t="str" cm="1">
        <f t="array" ref="M99">IF(OR($B99="",$S99="",$T99=""),"",IFERROR(IF($S99&lt;&gt;SUMPRODUCT(IFERROR(--MID($T99,SEARCH('Nhân công vận hành'!$A$3:$A$100,$T99)-1,1),0)),"",SUMPRODUCT(IFERROR(--MID($T99,SEARCH('Nhân công vận hành'!$A$3:$A$100,$T99)-1,1),0),'Nhân công vận hành'!#REF!)),""))</f>
        <v/>
      </c>
      <c r="N99" s="186" cm="1">
        <f t="array" ref="N99">IF(OR($B99="",$S99="",$T99=""),"",IFERROR(IF($S99&lt;&gt;SUMPRODUCT(IFERROR(--MID($T99,SEARCH('Nhân công vận hành'!$A$3:$A$100,$T99)-1,1),0)),"",SUMPRODUCT(IFERROR(--MID($T99,SEARCH('Nhân công vận hành'!$A$3:$A$100,$T99)-1,1),0),'Nhân công vận hành'!$E$3:$E$100)),""))</f>
        <v>644000</v>
      </c>
      <c r="O99" s="186" cm="1">
        <f t="array" ref="O99">IF(OR($B99="",$S99="",$T99=""),"",IFERROR(IF($S99&lt;&gt;SUMPRODUCT(IFERROR(--MID($T99,SEARCH('Nhân công vận hành'!$A$3:$A$100,$T99)-1,1),0)),"",SUMPRODUCT(IFERROR(--MID($T99,SEARCH('Nhân công vận hành'!$A$3:$A$100,$T99)-1,1),0),'Nhân công vận hành'!$F$3:$F$100)),""))</f>
        <v>616000</v>
      </c>
      <c r="P99" s="186" t="e">
        <f t="shared" si="14"/>
        <v>#VALUE!</v>
      </c>
      <c r="Q99" s="186">
        <f t="shared" si="15"/>
        <v>2090000</v>
      </c>
      <c r="R99" s="186">
        <f t="shared" si="16"/>
        <v>2062000</v>
      </c>
      <c r="S99" s="204">
        <v>2</v>
      </c>
      <c r="T99" s="204" t="s">
        <v>1995</v>
      </c>
      <c r="U99" s="137"/>
      <c r="V99" s="137"/>
      <c r="W99" s="154">
        <f t="shared" si="21"/>
        <v>33</v>
      </c>
      <c r="X99" s="119">
        <f t="shared" si="17"/>
        <v>348483.6</v>
      </c>
      <c r="Y99" s="119">
        <f t="shared" si="18"/>
        <v>193602</v>
      </c>
      <c r="Z99" s="119">
        <f t="shared" si="19"/>
        <v>215113.33333333334</v>
      </c>
    </row>
    <row r="100" spans="1:26" ht="31.5">
      <c r="A100" s="144">
        <f>IF(D100="","",SUBTOTAL(3,$D$11:D100))</f>
        <v>75</v>
      </c>
      <c r="B100" s="144" t="s">
        <v>147</v>
      </c>
      <c r="C100" s="150" t="s">
        <v>91</v>
      </c>
      <c r="D100" s="145">
        <v>240</v>
      </c>
      <c r="E100" s="151">
        <v>9</v>
      </c>
      <c r="F100" s="152">
        <v>4.5</v>
      </c>
      <c r="G100" s="145">
        <v>5</v>
      </c>
      <c r="H100" s="145">
        <v>36</v>
      </c>
      <c r="I100" s="144" t="s">
        <v>15</v>
      </c>
      <c r="J100" s="144" t="s">
        <v>2054</v>
      </c>
      <c r="K100" s="121">
        <v>1266087</v>
      </c>
      <c r="L100" s="80">
        <f t="shared" si="13"/>
        <v>751375.63636363624</v>
      </c>
      <c r="M100" s="186" t="str" cm="1">
        <f t="array" ref="M100">IF(OR($B100="",$S100="",$T100=""),"",IFERROR(IF($S100&lt;&gt;SUMPRODUCT(IFERROR(--MID($T100,SEARCH('Nhân công vận hành'!$A$3:$A$100,$T100)-1,1),0)),"",SUMPRODUCT(IFERROR(--MID($T100,SEARCH('Nhân công vận hành'!$A$3:$A$100,$T100)-1,1),0),'Nhân công vận hành'!#REF!)),""))</f>
        <v/>
      </c>
      <c r="N100" s="186" cm="1">
        <f t="array" ref="N100">IF(OR($B100="",$S100="",$T100=""),"",IFERROR(IF($S100&lt;&gt;SUMPRODUCT(IFERROR(--MID($T100,SEARCH('Nhân công vận hành'!$A$3:$A$100,$T100)-1,1),0)),"",SUMPRODUCT(IFERROR(--MID($T100,SEARCH('Nhân công vận hành'!$A$3:$A$100,$T100)-1,1),0),'Nhân công vận hành'!$E$3:$E$100)),""))</f>
        <v>644000</v>
      </c>
      <c r="O100" s="186" cm="1">
        <f t="array" ref="O100">IF(OR($B100="",$S100="",$T100=""),"",IFERROR(IF($S100&lt;&gt;SUMPRODUCT(IFERROR(--MID($T100,SEARCH('Nhân công vận hành'!$A$3:$A$100,$T100)-1,1),0)),"",SUMPRODUCT(IFERROR(--MID($T100,SEARCH('Nhân công vận hành'!$A$3:$A$100,$T100)-1,1),0),'Nhân công vận hành'!$F$3:$F$100)),""))</f>
        <v>616000</v>
      </c>
      <c r="P100" s="186" t="e">
        <f t="shared" si="14"/>
        <v>#VALUE!</v>
      </c>
      <c r="Q100" s="186">
        <f t="shared" si="15"/>
        <v>2323800</v>
      </c>
      <c r="R100" s="186">
        <f t="shared" si="16"/>
        <v>2295800</v>
      </c>
      <c r="S100" s="204">
        <v>2</v>
      </c>
      <c r="T100" s="204" t="s">
        <v>1995</v>
      </c>
      <c r="U100" s="137"/>
      <c r="V100" s="137"/>
      <c r="W100" s="154">
        <f t="shared" si="21"/>
        <v>36</v>
      </c>
      <c r="X100" s="119">
        <f t="shared" si="17"/>
        <v>427304.36249999999</v>
      </c>
      <c r="Y100" s="119">
        <f t="shared" si="18"/>
        <v>237391.3125</v>
      </c>
      <c r="Z100" s="119">
        <f t="shared" si="19"/>
        <v>263768.125</v>
      </c>
    </row>
    <row r="101" spans="1:26" ht="31.5">
      <c r="A101" s="144">
        <f>IF(D101="","",SUBTOTAL(3,$D$11:D101))</f>
        <v>76</v>
      </c>
      <c r="B101" s="144" t="s">
        <v>148</v>
      </c>
      <c r="C101" s="150" t="s">
        <v>139</v>
      </c>
      <c r="D101" s="145">
        <v>240</v>
      </c>
      <c r="E101" s="151">
        <v>8</v>
      </c>
      <c r="F101" s="152">
        <v>4</v>
      </c>
      <c r="G101" s="145">
        <v>5</v>
      </c>
      <c r="H101" s="145">
        <v>50</v>
      </c>
      <c r="I101" s="144" t="s">
        <v>15</v>
      </c>
      <c r="J101" s="144" t="s">
        <v>2054</v>
      </c>
      <c r="K101" s="121">
        <v>2624354</v>
      </c>
      <c r="L101" s="80">
        <f t="shared" si="13"/>
        <v>1043577.2727272726</v>
      </c>
      <c r="M101" s="186" t="str" cm="1">
        <f t="array" ref="M101">IF(OR($B101="",$S101="",$T101=""),"",IFERROR(IF($S101&lt;&gt;SUMPRODUCT(IFERROR(--MID($T101,SEARCH('Nhân công vận hành'!$A$3:$A$100,$T101)-1,1),0)),"",SUMPRODUCT(IFERROR(--MID($T101,SEARCH('Nhân công vận hành'!$A$3:$A$100,$T101)-1,1),0),'Nhân công vận hành'!#REF!)),""))</f>
        <v/>
      </c>
      <c r="N101" s="186" cm="1">
        <f t="array" ref="N101">IF(OR($B101="",$S101="",$T101=""),"",IFERROR(IF($S101&lt;&gt;SUMPRODUCT(IFERROR(--MID($T101,SEARCH('Nhân công vận hành'!$A$3:$A$100,$T101)-1,1),0)),"",SUMPRODUCT(IFERROR(--MID($T101,SEARCH('Nhân công vận hành'!$A$3:$A$100,$T101)-1,1),0),'Nhân công vận hành'!$E$3:$E$100)),""))</f>
        <v>644000</v>
      </c>
      <c r="O101" s="186" cm="1">
        <f t="array" ref="O101">IF(OR($B101="",$S101="",$T101=""),"",IFERROR(IF($S101&lt;&gt;SUMPRODUCT(IFERROR(--MID($T101,SEARCH('Nhân công vận hành'!$A$3:$A$100,$T101)-1,1),0)),"",SUMPRODUCT(IFERROR(--MID($T101,SEARCH('Nhân công vận hành'!$A$3:$A$100,$T101)-1,1),0),'Nhân công vận hành'!$F$3:$F$100)),""))</f>
        <v>616000</v>
      </c>
      <c r="P101" s="186" t="e">
        <f t="shared" si="14"/>
        <v>#VALUE!</v>
      </c>
      <c r="Q101" s="186">
        <f t="shared" si="15"/>
        <v>3459000</v>
      </c>
      <c r="R101" s="186">
        <f t="shared" si="16"/>
        <v>3431000</v>
      </c>
      <c r="S101" s="204">
        <v>2</v>
      </c>
      <c r="T101" s="204" t="s">
        <v>1995</v>
      </c>
      <c r="U101" s="137"/>
      <c r="V101" s="137"/>
      <c r="W101" s="154">
        <f t="shared" si="21"/>
        <v>50</v>
      </c>
      <c r="X101" s="119">
        <f t="shared" si="17"/>
        <v>787306.2</v>
      </c>
      <c r="Y101" s="119">
        <f t="shared" si="18"/>
        <v>437392.33333333331</v>
      </c>
      <c r="Z101" s="119">
        <f t="shared" si="19"/>
        <v>546740.41666666663</v>
      </c>
    </row>
    <row r="102" spans="1:26" ht="31.5">
      <c r="A102" s="144">
        <f>IF(D102="","",SUBTOTAL(3,$D$11:D102))</f>
        <v>77</v>
      </c>
      <c r="B102" s="144" t="s">
        <v>149</v>
      </c>
      <c r="C102" s="150" t="s">
        <v>150</v>
      </c>
      <c r="D102" s="145">
        <v>240</v>
      </c>
      <c r="E102" s="151">
        <v>8</v>
      </c>
      <c r="F102" s="152">
        <v>4</v>
      </c>
      <c r="G102" s="145">
        <v>5</v>
      </c>
      <c r="H102" s="145">
        <v>61</v>
      </c>
      <c r="I102" s="144" t="s">
        <v>15</v>
      </c>
      <c r="J102" s="144" t="s">
        <v>2054</v>
      </c>
      <c r="K102" s="121">
        <v>3109212</v>
      </c>
      <c r="L102" s="80">
        <f t="shared" si="13"/>
        <v>1273164.2727272725</v>
      </c>
      <c r="M102" s="186" t="str" cm="1">
        <f t="array" ref="M102">IF(OR($B102="",$S102="",$T102=""),"",IFERROR(IF($S102&lt;&gt;SUMPRODUCT(IFERROR(--MID($T102,SEARCH('Nhân công vận hành'!$A$3:$A$100,$T102)-1,1),0)),"",SUMPRODUCT(IFERROR(--MID($T102,SEARCH('Nhân công vận hành'!$A$3:$A$100,$T102)-1,1),0),'Nhân công vận hành'!#REF!)),""))</f>
        <v/>
      </c>
      <c r="N102" s="186" cm="1">
        <f t="array" ref="N102">IF(OR($B102="",$S102="",$T102=""),"",IFERROR(IF($S102&lt;&gt;SUMPRODUCT(IFERROR(--MID($T102,SEARCH('Nhân công vận hành'!$A$3:$A$100,$T102)-1,1),0)),"",SUMPRODUCT(IFERROR(--MID($T102,SEARCH('Nhân công vận hành'!$A$3:$A$100,$T102)-1,1),0),'Nhân công vận hành'!$E$3:$E$100)),""))</f>
        <v>644000</v>
      </c>
      <c r="O102" s="186" cm="1">
        <f t="array" ref="O102">IF(OR($B102="",$S102="",$T102=""),"",IFERROR(IF($S102&lt;&gt;SUMPRODUCT(IFERROR(--MID($T102,SEARCH('Nhân công vận hành'!$A$3:$A$100,$T102)-1,1),0)),"",SUMPRODUCT(IFERROR(--MID($T102,SEARCH('Nhân công vận hành'!$A$3:$A$100,$T102)-1,1),0),'Nhân công vận hành'!$F$3:$F$100)),""))</f>
        <v>616000</v>
      </c>
      <c r="P102" s="186" t="e">
        <f t="shared" si="14"/>
        <v>#VALUE!</v>
      </c>
      <c r="Q102" s="186">
        <f t="shared" si="15"/>
        <v>4015900</v>
      </c>
      <c r="R102" s="186">
        <f t="shared" si="16"/>
        <v>3987900</v>
      </c>
      <c r="S102" s="204">
        <v>2</v>
      </c>
      <c r="T102" s="204" t="s">
        <v>1995</v>
      </c>
      <c r="U102" s="137"/>
      <c r="V102" s="137"/>
      <c r="W102" s="154">
        <f t="shared" si="21"/>
        <v>61</v>
      </c>
      <c r="X102" s="119">
        <f t="shared" si="17"/>
        <v>932763.6</v>
      </c>
      <c r="Y102" s="119">
        <f t="shared" si="18"/>
        <v>518202</v>
      </c>
      <c r="Z102" s="119">
        <f t="shared" si="19"/>
        <v>647752.5</v>
      </c>
    </row>
    <row r="103" spans="1:26" ht="31.5">
      <c r="A103" s="144">
        <f>IF(D103="","",SUBTOTAL(3,$D$11:D103))</f>
        <v>78</v>
      </c>
      <c r="B103" s="144" t="s">
        <v>151</v>
      </c>
      <c r="C103" s="150" t="s">
        <v>152</v>
      </c>
      <c r="D103" s="145">
        <v>240</v>
      </c>
      <c r="E103" s="151">
        <v>7</v>
      </c>
      <c r="F103" s="152">
        <v>3.8</v>
      </c>
      <c r="G103" s="145">
        <v>5</v>
      </c>
      <c r="H103" s="145">
        <v>67</v>
      </c>
      <c r="I103" s="144" t="s">
        <v>15</v>
      </c>
      <c r="J103" s="144" t="s">
        <v>2054</v>
      </c>
      <c r="K103" s="121">
        <v>4714447</v>
      </c>
      <c r="L103" s="80">
        <f t="shared" si="13"/>
        <v>1398393.5454545454</v>
      </c>
      <c r="M103" s="186" t="str" cm="1">
        <f t="array" ref="M103">IF(OR($B103="",$S103="",$T103=""),"",IFERROR(IF($S103&lt;&gt;SUMPRODUCT(IFERROR(--MID($T103,SEARCH('Nhân công vận hành'!$A$3:$A$100,$T103)-1,1),0)),"",SUMPRODUCT(IFERROR(--MID($T103,SEARCH('Nhân công vận hành'!$A$3:$A$100,$T103)-1,1),0),'Nhân công vận hành'!#REF!)),""))</f>
        <v/>
      </c>
      <c r="N103" s="186" cm="1">
        <f t="array" ref="N103">IF(OR($B103="",$S103="",$T103=""),"",IFERROR(IF($S103&lt;&gt;SUMPRODUCT(IFERROR(--MID($T103,SEARCH('Nhân công vận hành'!$A$3:$A$100,$T103)-1,1),0)),"",SUMPRODUCT(IFERROR(--MID($T103,SEARCH('Nhân công vận hành'!$A$3:$A$100,$T103)-1,1),0),'Nhân công vận hành'!$E$3:$E$100)),""))</f>
        <v>644000</v>
      </c>
      <c r="O103" s="186" cm="1">
        <f t="array" ref="O103">IF(OR($B103="",$S103="",$T103=""),"",IFERROR(IF($S103&lt;&gt;SUMPRODUCT(IFERROR(--MID($T103,SEARCH('Nhân công vận hành'!$A$3:$A$100,$T103)-1,1),0)),"",SUMPRODUCT(IFERROR(--MID($T103,SEARCH('Nhân công vận hành'!$A$3:$A$100,$T103)-1,1),0),'Nhân công vận hành'!$F$3:$F$100)),""))</f>
        <v>616000</v>
      </c>
      <c r="P103" s="186" t="e">
        <f t="shared" si="14"/>
        <v>#VALUE!</v>
      </c>
      <c r="Q103" s="186">
        <f t="shared" si="15"/>
        <v>5008600</v>
      </c>
      <c r="R103" s="186">
        <f t="shared" si="16"/>
        <v>4980600</v>
      </c>
      <c r="S103" s="204">
        <v>2</v>
      </c>
      <c r="T103" s="204" t="s">
        <v>1995</v>
      </c>
      <c r="U103" s="137"/>
      <c r="V103" s="137"/>
      <c r="W103" s="154">
        <f t="shared" si="21"/>
        <v>67</v>
      </c>
      <c r="X103" s="119">
        <f t="shared" si="17"/>
        <v>1237542.3374999999</v>
      </c>
      <c r="Y103" s="119">
        <f t="shared" si="18"/>
        <v>746454.10833333328</v>
      </c>
      <c r="Z103" s="119">
        <f t="shared" si="19"/>
        <v>982176.45833333337</v>
      </c>
    </row>
    <row r="104" spans="1:26" ht="31.5">
      <c r="A104" s="144">
        <f>IF(D104="","",SUBTOTAL(3,$D$11:D104))</f>
        <v>79</v>
      </c>
      <c r="B104" s="144" t="s">
        <v>153</v>
      </c>
      <c r="C104" s="150" t="s">
        <v>154</v>
      </c>
      <c r="D104" s="145">
        <v>240</v>
      </c>
      <c r="E104" s="151">
        <v>7</v>
      </c>
      <c r="F104" s="152">
        <v>3.8</v>
      </c>
      <c r="G104" s="145">
        <v>5</v>
      </c>
      <c r="H104" s="145">
        <v>69</v>
      </c>
      <c r="I104" s="144" t="s">
        <v>15</v>
      </c>
      <c r="J104" s="144" t="s">
        <v>2054</v>
      </c>
      <c r="K104" s="121">
        <v>5870688</v>
      </c>
      <c r="L104" s="80">
        <f t="shared" si="13"/>
        <v>1440136.6363636362</v>
      </c>
      <c r="M104" s="186" t="str" cm="1">
        <f t="array" ref="M104">IF(OR($B104="",$S104="",$T104=""),"",IFERROR(IF($S104&lt;&gt;SUMPRODUCT(IFERROR(--MID($T104,SEARCH('Nhân công vận hành'!$A$3:$A$100,$T104)-1,1),0)),"",SUMPRODUCT(IFERROR(--MID($T104,SEARCH('Nhân công vận hành'!$A$3:$A$100,$T104)-1,1),0),'Nhân công vận hành'!#REF!)),""))</f>
        <v/>
      </c>
      <c r="N104" s="186" cm="1">
        <f t="array" ref="N104">IF(OR($B104="",$S104="",$T104=""),"",IFERROR(IF($S104&lt;&gt;SUMPRODUCT(IFERROR(--MID($T104,SEARCH('Nhân công vận hành'!$A$3:$A$100,$T104)-1,1),0)),"",SUMPRODUCT(IFERROR(--MID($T104,SEARCH('Nhân công vận hành'!$A$3:$A$100,$T104)-1,1),0),'Nhân công vận hành'!$E$3:$E$100)),""))</f>
        <v>644000</v>
      </c>
      <c r="O104" s="186" cm="1">
        <f t="array" ref="O104">IF(OR($B104="",$S104="",$T104=""),"",IFERROR(IF($S104&lt;&gt;SUMPRODUCT(IFERROR(--MID($T104,SEARCH('Nhân công vận hành'!$A$3:$A$100,$T104)-1,1),0)),"",SUMPRODUCT(IFERROR(--MID($T104,SEARCH('Nhân công vận hành'!$A$3:$A$100,$T104)-1,1),0),'Nhân công vận hành'!$F$3:$F$100)),""))</f>
        <v>616000</v>
      </c>
      <c r="P104" s="186" t="e">
        <f t="shared" si="14"/>
        <v>#VALUE!</v>
      </c>
      <c r="Q104" s="186">
        <f t="shared" si="15"/>
        <v>5777800</v>
      </c>
      <c r="R104" s="186">
        <f t="shared" si="16"/>
        <v>5749800</v>
      </c>
      <c r="S104" s="204">
        <v>2</v>
      </c>
      <c r="T104" s="204" t="s">
        <v>1995</v>
      </c>
      <c r="U104" s="137"/>
      <c r="V104" s="137"/>
      <c r="W104" s="154">
        <f t="shared" si="21"/>
        <v>69</v>
      </c>
      <c r="X104" s="119">
        <f t="shared" si="17"/>
        <v>1541055.6000000003</v>
      </c>
      <c r="Y104" s="119">
        <f t="shared" si="18"/>
        <v>929525.6</v>
      </c>
      <c r="Z104" s="119">
        <f t="shared" si="19"/>
        <v>1223060</v>
      </c>
    </row>
    <row r="105" spans="1:26" ht="31.5">
      <c r="A105" s="144">
        <f>IF(D105="","",SUBTOTAL(3,$D$11:D105))</f>
        <v>80</v>
      </c>
      <c r="B105" s="144" t="s">
        <v>155</v>
      </c>
      <c r="C105" s="150" t="s">
        <v>156</v>
      </c>
      <c r="D105" s="145">
        <v>240</v>
      </c>
      <c r="E105" s="151">
        <v>7</v>
      </c>
      <c r="F105" s="152">
        <v>3.8</v>
      </c>
      <c r="G105" s="145">
        <v>5</v>
      </c>
      <c r="H105" s="145">
        <v>74</v>
      </c>
      <c r="I105" s="144" t="s">
        <v>15</v>
      </c>
      <c r="J105" s="144" t="s">
        <v>2054</v>
      </c>
      <c r="K105" s="121">
        <v>7072227</v>
      </c>
      <c r="L105" s="80">
        <f t="shared" si="13"/>
        <v>1544494.3636363635</v>
      </c>
      <c r="M105" s="186" t="str" cm="1">
        <f t="array" ref="M105">IF(OR($B105="",$S105="",$T105=""),"",IFERROR(IF($S105&lt;&gt;SUMPRODUCT(IFERROR(--MID($T105,SEARCH('Nhân công vận hành'!$A$3:$A$100,$T105)-1,1),0)),"",SUMPRODUCT(IFERROR(--MID($T105,SEARCH('Nhân công vận hành'!$A$3:$A$100,$T105)-1,1),0),'Nhân công vận hành'!#REF!)),""))</f>
        <v/>
      </c>
      <c r="N105" s="186" cm="1">
        <f t="array" ref="N105">IF(OR($B105="",$S105="",$T105=""),"",IFERROR(IF($S105&lt;&gt;SUMPRODUCT(IFERROR(--MID($T105,SEARCH('Nhân công vận hành'!$A$3:$A$100,$T105)-1,1),0)),"",SUMPRODUCT(IFERROR(--MID($T105,SEARCH('Nhân công vận hành'!$A$3:$A$100,$T105)-1,1),0),'Nhân công vận hành'!$E$3:$E$100)),""))</f>
        <v>644000</v>
      </c>
      <c r="O105" s="186" cm="1">
        <f t="array" ref="O105">IF(OR($B105="",$S105="",$T105=""),"",IFERROR(IF($S105&lt;&gt;SUMPRODUCT(IFERROR(--MID($T105,SEARCH('Nhân công vận hành'!$A$3:$A$100,$T105)-1,1),0)),"",SUMPRODUCT(IFERROR(--MID($T105,SEARCH('Nhân công vận hành'!$A$3:$A$100,$T105)-1,1),0),'Nhân công vận hành'!$F$3:$F$100)),""))</f>
        <v>616000</v>
      </c>
      <c r="P105" s="186" t="e">
        <f t="shared" si="14"/>
        <v>#VALUE!</v>
      </c>
      <c r="Q105" s="186">
        <f t="shared" si="15"/>
        <v>6638100</v>
      </c>
      <c r="R105" s="186">
        <f t="shared" si="16"/>
        <v>6610100</v>
      </c>
      <c r="S105" s="204">
        <v>2</v>
      </c>
      <c r="T105" s="204" t="s">
        <v>1995</v>
      </c>
      <c r="U105" s="137"/>
      <c r="V105" s="137"/>
      <c r="W105" s="154">
        <f t="shared" si="21"/>
        <v>74</v>
      </c>
      <c r="X105" s="119">
        <f t="shared" si="17"/>
        <v>1856459.5875000001</v>
      </c>
      <c r="Y105" s="119">
        <f t="shared" si="18"/>
        <v>1119769.2749999999</v>
      </c>
      <c r="Z105" s="119">
        <f t="shared" si="19"/>
        <v>1473380.625</v>
      </c>
    </row>
    <row r="106" spans="1:26" ht="31.5">
      <c r="A106" s="144">
        <f>IF(D106="","",SUBTOTAL(3,$D$11:D106))</f>
        <v>81</v>
      </c>
      <c r="B106" s="144" t="s">
        <v>157</v>
      </c>
      <c r="C106" s="150" t="s">
        <v>158</v>
      </c>
      <c r="D106" s="145">
        <v>240</v>
      </c>
      <c r="E106" s="151">
        <v>7</v>
      </c>
      <c r="F106" s="152">
        <v>3.6</v>
      </c>
      <c r="G106" s="145">
        <v>5</v>
      </c>
      <c r="H106" s="145">
        <v>78</v>
      </c>
      <c r="I106" s="144" t="s">
        <v>15</v>
      </c>
      <c r="J106" s="144" t="s">
        <v>2054</v>
      </c>
      <c r="K106" s="121">
        <v>8936333</v>
      </c>
      <c r="L106" s="80">
        <f t="shared" si="13"/>
        <v>1627980.5454545452</v>
      </c>
      <c r="M106" s="186" t="str" cm="1">
        <f t="array" ref="M106">IF(OR($B106="",$S106="",$T106=""),"",IFERROR(IF($S106&lt;&gt;SUMPRODUCT(IFERROR(--MID($T106,SEARCH('Nhân công vận hành'!$A$3:$A$100,$T106)-1,1),0)),"",SUMPRODUCT(IFERROR(--MID($T106,SEARCH('Nhân công vận hành'!$A$3:$A$100,$T106)-1,1),0),'Nhân công vận hành'!#REF!)),""))</f>
        <v/>
      </c>
      <c r="N106" s="186" cm="1">
        <f t="array" ref="N106">IF(OR($B106="",$S106="",$T106=""),"",IFERROR(IF($S106&lt;&gt;SUMPRODUCT(IFERROR(--MID($T106,SEARCH('Nhân công vận hành'!$A$3:$A$100,$T106)-1,1),0)),"",SUMPRODUCT(IFERROR(--MID($T106,SEARCH('Nhân công vận hành'!$A$3:$A$100,$T106)-1,1),0),'Nhân công vận hành'!$E$3:$E$100)),""))</f>
        <v>644000</v>
      </c>
      <c r="O106" s="186" cm="1">
        <f t="array" ref="O106">IF(OR($B106="",$S106="",$T106=""),"",IFERROR(IF($S106&lt;&gt;SUMPRODUCT(IFERROR(--MID($T106,SEARCH('Nhân công vận hành'!$A$3:$A$100,$T106)-1,1),0)),"",SUMPRODUCT(IFERROR(--MID($T106,SEARCH('Nhân công vận hành'!$A$3:$A$100,$T106)-1,1),0),'Nhân công vận hành'!$F$3:$F$100)),""))</f>
        <v>616000</v>
      </c>
      <c r="P106" s="186" t="e">
        <f t="shared" si="14"/>
        <v>#VALUE!</v>
      </c>
      <c r="Q106" s="186">
        <f t="shared" si="15"/>
        <v>7820000</v>
      </c>
      <c r="R106" s="186">
        <f t="shared" si="16"/>
        <v>7792000</v>
      </c>
      <c r="S106" s="204">
        <v>2</v>
      </c>
      <c r="T106" s="204" t="s">
        <v>1995</v>
      </c>
      <c r="U106" s="137"/>
      <c r="V106" s="137"/>
      <c r="W106" s="154">
        <f t="shared" si="21"/>
        <v>78</v>
      </c>
      <c r="X106" s="119">
        <f t="shared" si="17"/>
        <v>2345787.4125000001</v>
      </c>
      <c r="Y106" s="119">
        <f t="shared" si="18"/>
        <v>1340449.9500000002</v>
      </c>
      <c r="Z106" s="119">
        <f t="shared" si="19"/>
        <v>1861736.0416666667</v>
      </c>
    </row>
    <row r="107" spans="1:26" ht="31.5">
      <c r="A107" s="144">
        <f>IF(D107="","",SUBTOTAL(3,$D$11:D107))</f>
        <v>82</v>
      </c>
      <c r="B107" s="144" t="s">
        <v>159</v>
      </c>
      <c r="C107" s="150" t="s">
        <v>160</v>
      </c>
      <c r="D107" s="145">
        <v>240</v>
      </c>
      <c r="E107" s="151">
        <v>7</v>
      </c>
      <c r="F107" s="152">
        <v>3.6</v>
      </c>
      <c r="G107" s="145">
        <v>5</v>
      </c>
      <c r="H107" s="145">
        <v>81</v>
      </c>
      <c r="I107" s="144" t="s">
        <v>15</v>
      </c>
      <c r="J107" s="144" t="s">
        <v>2054</v>
      </c>
      <c r="K107" s="121">
        <v>10669966</v>
      </c>
      <c r="L107" s="80">
        <f t="shared" si="13"/>
        <v>1690595.1818181816</v>
      </c>
      <c r="M107" s="186" t="str" cm="1">
        <f t="array" ref="M107">IF(OR($B107="",$S107="",$T107=""),"",IFERROR(IF($S107&lt;&gt;SUMPRODUCT(IFERROR(--MID($T107,SEARCH('Nhân công vận hành'!$A$3:$A$100,$T107)-1,1),0)),"",SUMPRODUCT(IFERROR(--MID($T107,SEARCH('Nhân công vận hành'!$A$3:$A$100,$T107)-1,1),0),'Nhân công vận hành'!#REF!)),""))</f>
        <v/>
      </c>
      <c r="N107" s="186" cm="1">
        <f t="array" ref="N107">IF(OR($B107="",$S107="",$T107=""),"",IFERROR(IF($S107&lt;&gt;SUMPRODUCT(IFERROR(--MID($T107,SEARCH('Nhân công vận hành'!$A$3:$A$100,$T107)-1,1),0)),"",SUMPRODUCT(IFERROR(--MID($T107,SEARCH('Nhân công vận hành'!$A$3:$A$100,$T107)-1,1),0),'Nhân công vận hành'!$E$3:$E$100)),""))</f>
        <v>644000</v>
      </c>
      <c r="O107" s="186" cm="1">
        <f t="array" ref="O107">IF(OR($B107="",$S107="",$T107=""),"",IFERROR(IF($S107&lt;&gt;SUMPRODUCT(IFERROR(--MID($T107,SEARCH('Nhân công vận hành'!$A$3:$A$100,$T107)-1,1),0)),"",SUMPRODUCT(IFERROR(--MID($T107,SEARCH('Nhân công vận hành'!$A$3:$A$100,$T107)-1,1),0),'Nhân công vận hành'!$F$3:$F$100)),""))</f>
        <v>616000</v>
      </c>
      <c r="P107" s="186" t="e">
        <f t="shared" si="14"/>
        <v>#VALUE!</v>
      </c>
      <c r="Q107" s="186">
        <f t="shared" si="15"/>
        <v>8958900</v>
      </c>
      <c r="R107" s="186">
        <f t="shared" si="16"/>
        <v>8930900</v>
      </c>
      <c r="S107" s="204">
        <v>2</v>
      </c>
      <c r="T107" s="204" t="s">
        <v>1995</v>
      </c>
      <c r="U107" s="137"/>
      <c r="V107" s="137"/>
      <c r="W107" s="154">
        <f t="shared" si="21"/>
        <v>81</v>
      </c>
      <c r="X107" s="119">
        <f t="shared" si="17"/>
        <v>2800866.0750000007</v>
      </c>
      <c r="Y107" s="119">
        <f t="shared" si="18"/>
        <v>1600494.9000000001</v>
      </c>
      <c r="Z107" s="119">
        <f t="shared" si="19"/>
        <v>2222909.5833333335</v>
      </c>
    </row>
    <row r="108" spans="1:26" ht="31.5">
      <c r="A108" s="144" t="str">
        <f>IF(D108="","",SUBTOTAL(3,$D$11:D108))</f>
        <v/>
      </c>
      <c r="B108" s="148" t="s">
        <v>161</v>
      </c>
      <c r="C108" s="146" t="s">
        <v>162</v>
      </c>
      <c r="D108" s="144"/>
      <c r="E108" s="144"/>
      <c r="F108" s="144"/>
      <c r="G108" s="144"/>
      <c r="H108" s="144"/>
      <c r="I108" s="144"/>
      <c r="J108" s="144">
        <v>0</v>
      </c>
      <c r="K108" s="121"/>
      <c r="L108" s="80">
        <f t="shared" si="13"/>
        <v>0</v>
      </c>
      <c r="M108" s="186"/>
      <c r="N108" s="186"/>
      <c r="O108" s="186"/>
      <c r="P108" s="186"/>
      <c r="Q108" s="186"/>
      <c r="R108" s="186"/>
      <c r="S108" s="204" t="s">
        <v>1992</v>
      </c>
      <c r="T108" s="204" t="s">
        <v>1992</v>
      </c>
      <c r="U108" s="137"/>
      <c r="V108" s="137"/>
      <c r="W108" s="137"/>
      <c r="X108" s="119"/>
      <c r="Y108" s="119"/>
      <c r="Z108" s="119"/>
    </row>
    <row r="109" spans="1:26" ht="31.5">
      <c r="A109" s="144">
        <f>IF(D109="","",SUBTOTAL(3,$D$11:D109))</f>
        <v>83</v>
      </c>
      <c r="B109" s="144" t="s">
        <v>163</v>
      </c>
      <c r="C109" s="150" t="s">
        <v>129</v>
      </c>
      <c r="D109" s="145">
        <v>250</v>
      </c>
      <c r="E109" s="151">
        <v>9</v>
      </c>
      <c r="F109" s="152">
        <v>5.4</v>
      </c>
      <c r="G109" s="145">
        <v>5</v>
      </c>
      <c r="H109" s="145">
        <v>32</v>
      </c>
      <c r="I109" s="144" t="s">
        <v>15</v>
      </c>
      <c r="J109" s="144" t="s">
        <v>2054</v>
      </c>
      <c r="K109" s="121">
        <v>808517</v>
      </c>
      <c r="L109" s="80">
        <f t="shared" si="13"/>
        <v>667889.45454545447</v>
      </c>
      <c r="M109" s="186" t="str" cm="1">
        <f t="array" ref="M109">IF(OR($B109="",$S109="",$T109=""),"",IFERROR(IF($S109&lt;&gt;SUMPRODUCT(IFERROR(--MID($T109,SEARCH('Nhân công vận hành'!$A$3:$A$100,$T109)-1,1),0)),"",SUMPRODUCT(IFERROR(--MID($T109,SEARCH('Nhân công vận hành'!$A$3:$A$100,$T109)-1,1),0),'Nhân công vận hành'!#REF!)),""))</f>
        <v/>
      </c>
      <c r="N109" s="186" cm="1">
        <f t="array" ref="N109">IF(OR($B109="",$S109="",$T109=""),"",IFERROR(IF($S109&lt;&gt;SUMPRODUCT(IFERROR(--MID($T109,SEARCH('Nhân công vận hành'!$A$3:$A$100,$T109)-1,1),0)),"",SUMPRODUCT(IFERROR(--MID($T109,SEARCH('Nhân công vận hành'!$A$3:$A$100,$T109)-1,1),0),'Nhân công vận hành'!$E$3:$E$100)),""))</f>
        <v>644000</v>
      </c>
      <c r="O109" s="186" cm="1">
        <f t="array" ref="O109">IF(OR($B109="",$S109="",$T109=""),"",IFERROR(IF($S109&lt;&gt;SUMPRODUCT(IFERROR(--MID($T109,SEARCH('Nhân công vận hành'!$A$3:$A$100,$T109)-1,1),0)),"",SUMPRODUCT(IFERROR(--MID($T109,SEARCH('Nhân công vận hành'!$A$3:$A$100,$T109)-1,1),0),'Nhân công vận hành'!$F$3:$F$100)),""))</f>
        <v>616000</v>
      </c>
      <c r="P109" s="186" t="e">
        <f t="shared" si="14"/>
        <v>#VALUE!</v>
      </c>
      <c r="Q109" s="186">
        <f t="shared" si="15"/>
        <v>1910200</v>
      </c>
      <c r="R109" s="186">
        <f t="shared" si="16"/>
        <v>1882200</v>
      </c>
      <c r="S109" s="204">
        <v>2</v>
      </c>
      <c r="T109" s="204" t="s">
        <v>1995</v>
      </c>
      <c r="U109" s="137"/>
      <c r="V109" s="137"/>
      <c r="W109" s="154">
        <f t="shared" ref="W109:W124" si="22">H109</f>
        <v>32</v>
      </c>
      <c r="X109" s="119">
        <f t="shared" si="17"/>
        <v>261959.508</v>
      </c>
      <c r="Y109" s="119">
        <f t="shared" si="18"/>
        <v>174639.67200000002</v>
      </c>
      <c r="Z109" s="119">
        <f t="shared" si="19"/>
        <v>161703.4</v>
      </c>
    </row>
    <row r="110" spans="1:26" ht="31.5">
      <c r="A110" s="144">
        <f>IF(D110="","",SUBTOTAL(3,$D$11:D110))</f>
        <v>84</v>
      </c>
      <c r="B110" s="144" t="s">
        <v>164</v>
      </c>
      <c r="C110" s="150" t="s">
        <v>111</v>
      </c>
      <c r="D110" s="145">
        <v>250</v>
      </c>
      <c r="E110" s="151">
        <v>9</v>
      </c>
      <c r="F110" s="152">
        <v>4.5</v>
      </c>
      <c r="G110" s="145">
        <v>5</v>
      </c>
      <c r="H110" s="145">
        <v>36</v>
      </c>
      <c r="I110" s="144" t="s">
        <v>15</v>
      </c>
      <c r="J110" s="144" t="s">
        <v>2054</v>
      </c>
      <c r="K110" s="121">
        <v>1085398</v>
      </c>
      <c r="L110" s="80">
        <f t="shared" si="13"/>
        <v>751375.63636363624</v>
      </c>
      <c r="M110" s="186" t="str" cm="1">
        <f t="array" ref="M110">IF(OR($B110="",$S110="",$T110=""),"",IFERROR(IF($S110&lt;&gt;SUMPRODUCT(IFERROR(--MID($T110,SEARCH('Nhân công vận hành'!$A$3:$A$100,$T110)-1,1),0)),"",SUMPRODUCT(IFERROR(--MID($T110,SEARCH('Nhân công vận hành'!$A$3:$A$100,$T110)-1,1),0),'Nhân công vận hành'!#REF!)),""))</f>
        <v/>
      </c>
      <c r="N110" s="186" cm="1">
        <f t="array" ref="N110">IF(OR($B110="",$S110="",$T110=""),"",IFERROR(IF($S110&lt;&gt;SUMPRODUCT(IFERROR(--MID($T110,SEARCH('Nhân công vận hành'!$A$3:$A$100,$T110)-1,1),0)),"",SUMPRODUCT(IFERROR(--MID($T110,SEARCH('Nhân công vận hành'!$A$3:$A$100,$T110)-1,1),0),'Nhân công vận hành'!$E$3:$E$100)),""))</f>
        <v>644000</v>
      </c>
      <c r="O110" s="186" cm="1">
        <f t="array" ref="O110">IF(OR($B110="",$S110="",$T110=""),"",IFERROR(IF($S110&lt;&gt;SUMPRODUCT(IFERROR(--MID($T110,SEARCH('Nhân công vận hành'!$A$3:$A$100,$T110)-1,1),0)),"",SUMPRODUCT(IFERROR(--MID($T110,SEARCH('Nhân công vận hành'!$A$3:$A$100,$T110)-1,1),0),'Nhân công vận hành'!$F$3:$F$100)),""))</f>
        <v>616000</v>
      </c>
      <c r="P110" s="186" t="e">
        <f t="shared" si="14"/>
        <v>#VALUE!</v>
      </c>
      <c r="Q110" s="186">
        <f t="shared" si="15"/>
        <v>2159500</v>
      </c>
      <c r="R110" s="186">
        <f t="shared" si="16"/>
        <v>2131500</v>
      </c>
      <c r="S110" s="204">
        <v>2</v>
      </c>
      <c r="T110" s="204" t="s">
        <v>1995</v>
      </c>
      <c r="U110" s="137"/>
      <c r="V110" s="137"/>
      <c r="W110" s="154">
        <f t="shared" si="22"/>
        <v>36</v>
      </c>
      <c r="X110" s="119">
        <f t="shared" si="17"/>
        <v>351668.95199999999</v>
      </c>
      <c r="Y110" s="119">
        <f t="shared" si="18"/>
        <v>195371.64</v>
      </c>
      <c r="Z110" s="119">
        <f t="shared" si="19"/>
        <v>217079.6</v>
      </c>
    </row>
    <row r="111" spans="1:26" ht="31.5">
      <c r="A111" s="144">
        <f>IF(D111="","",SUBTOTAL(3,$D$11:D111))</f>
        <v>85</v>
      </c>
      <c r="B111" s="144" t="s">
        <v>165</v>
      </c>
      <c r="C111" s="150" t="s">
        <v>87</v>
      </c>
      <c r="D111" s="145">
        <v>250</v>
      </c>
      <c r="E111" s="151">
        <v>9</v>
      </c>
      <c r="F111" s="152">
        <v>4.5</v>
      </c>
      <c r="G111" s="145">
        <v>5</v>
      </c>
      <c r="H111" s="145">
        <v>45</v>
      </c>
      <c r="I111" s="144" t="s">
        <v>15</v>
      </c>
      <c r="J111" s="144" t="s">
        <v>2054</v>
      </c>
      <c r="K111" s="121">
        <v>1411235</v>
      </c>
      <c r="L111" s="80">
        <f t="shared" si="13"/>
        <v>939219.5454545453</v>
      </c>
      <c r="M111" s="186" t="str" cm="1">
        <f t="array" ref="M111">IF(OR($B111="",$S111="",$T111=""),"",IFERROR(IF($S111&lt;&gt;SUMPRODUCT(IFERROR(--MID($T111,SEARCH('Nhân công vận hành'!$A$3:$A$100,$T111)-1,1),0)),"",SUMPRODUCT(IFERROR(--MID($T111,SEARCH('Nhân công vận hành'!$A$3:$A$100,$T111)-1,1),0),'Nhân công vận hành'!#REF!)),""))</f>
        <v/>
      </c>
      <c r="N111" s="186" cm="1">
        <f t="array" ref="N111">IF(OR($B111="",$S111="",$T111=""),"",IFERROR(IF($S111&lt;&gt;SUMPRODUCT(IFERROR(--MID($T111,SEARCH('Nhân công vận hành'!$A$3:$A$100,$T111)-1,1),0)),"",SUMPRODUCT(IFERROR(--MID($T111,SEARCH('Nhân công vận hành'!$A$3:$A$100,$T111)-1,1),0),'Nhân công vận hành'!$E$3:$E$100)),""))</f>
        <v>644000</v>
      </c>
      <c r="O111" s="186" cm="1">
        <f t="array" ref="O111">IF(OR($B111="",$S111="",$T111=""),"",IFERROR(IF($S111&lt;&gt;SUMPRODUCT(IFERROR(--MID($T111,SEARCH('Nhân công vận hành'!$A$3:$A$100,$T111)-1,1),0)),"",SUMPRODUCT(IFERROR(--MID($T111,SEARCH('Nhân công vận hành'!$A$3:$A$100,$T111)-1,1),0),'Nhân công vận hành'!$F$3:$F$100)),""))</f>
        <v>616000</v>
      </c>
      <c r="P111" s="186" t="e">
        <f t="shared" si="14"/>
        <v>#VALUE!</v>
      </c>
      <c r="Q111" s="186">
        <f t="shared" si="15"/>
        <v>2576700</v>
      </c>
      <c r="R111" s="186">
        <f t="shared" si="16"/>
        <v>2548700</v>
      </c>
      <c r="S111" s="204">
        <v>2</v>
      </c>
      <c r="T111" s="204" t="s">
        <v>1995</v>
      </c>
      <c r="U111" s="137"/>
      <c r="V111" s="137"/>
      <c r="W111" s="154">
        <f t="shared" si="22"/>
        <v>45</v>
      </c>
      <c r="X111" s="119">
        <f t="shared" si="17"/>
        <v>457240.14</v>
      </c>
      <c r="Y111" s="119">
        <f t="shared" si="18"/>
        <v>254022.3</v>
      </c>
      <c r="Z111" s="119">
        <f t="shared" si="19"/>
        <v>282247</v>
      </c>
    </row>
    <row r="112" spans="1:26" ht="31.5">
      <c r="A112" s="144">
        <f>IF(D112="","",SUBTOTAL(3,$D$11:D112))</f>
        <v>86</v>
      </c>
      <c r="B112" s="144" t="s">
        <v>166</v>
      </c>
      <c r="C112" s="150" t="s">
        <v>91</v>
      </c>
      <c r="D112" s="145">
        <v>250</v>
      </c>
      <c r="E112" s="151">
        <v>8</v>
      </c>
      <c r="F112" s="152">
        <v>4.5999999999999996</v>
      </c>
      <c r="G112" s="145">
        <v>5</v>
      </c>
      <c r="H112" s="145">
        <v>47</v>
      </c>
      <c r="I112" s="144" t="s">
        <v>15</v>
      </c>
      <c r="J112" s="144" t="s">
        <v>2054</v>
      </c>
      <c r="K112" s="121">
        <v>1896437</v>
      </c>
      <c r="L112" s="80">
        <f t="shared" si="13"/>
        <v>980962.63636363624</v>
      </c>
      <c r="M112" s="186" t="str" cm="1">
        <f t="array" ref="M112">IF(OR($B112="",$S112="",$T112=""),"",IFERROR(IF($S112&lt;&gt;SUMPRODUCT(IFERROR(--MID($T112,SEARCH('Nhân công vận hành'!$A$3:$A$100,$T112)-1,1),0)),"",SUMPRODUCT(IFERROR(--MID($T112,SEARCH('Nhân công vận hành'!$A$3:$A$100,$T112)-1,1),0),'Nhân công vận hành'!#REF!)),""))</f>
        <v/>
      </c>
      <c r="N112" s="186" cm="1">
        <f t="array" ref="N112">IF(OR($B112="",$S112="",$T112=""),"",IFERROR(IF($S112&lt;&gt;SUMPRODUCT(IFERROR(--MID($T112,SEARCH('Nhân công vận hành'!$A$3:$A$100,$T112)-1,1),0)),"",SUMPRODUCT(IFERROR(--MID($T112,SEARCH('Nhân công vận hành'!$A$3:$A$100,$T112)-1,1),0),'Nhân công vận hành'!$E$3:$E$100)),""))</f>
        <v>644000</v>
      </c>
      <c r="O112" s="186" cm="1">
        <f t="array" ref="O112">IF(OR($B112="",$S112="",$T112=""),"",IFERROR(IF($S112&lt;&gt;SUMPRODUCT(IFERROR(--MID($T112,SEARCH('Nhân công vận hành'!$A$3:$A$100,$T112)-1,1),0)),"",SUMPRODUCT(IFERROR(--MID($T112,SEARCH('Nhân công vận hành'!$A$3:$A$100,$T112)-1,1),0),'Nhân công vận hành'!$F$3:$F$100)),""))</f>
        <v>616000</v>
      </c>
      <c r="P112" s="186" t="e">
        <f t="shared" si="14"/>
        <v>#VALUE!</v>
      </c>
      <c r="Q112" s="186">
        <f t="shared" si="15"/>
        <v>2899400</v>
      </c>
      <c r="R112" s="186">
        <f t="shared" si="16"/>
        <v>2871400</v>
      </c>
      <c r="S112" s="204">
        <v>2</v>
      </c>
      <c r="T112" s="204" t="s">
        <v>1995</v>
      </c>
      <c r="U112" s="137"/>
      <c r="V112" s="137"/>
      <c r="W112" s="154">
        <f t="shared" si="22"/>
        <v>47</v>
      </c>
      <c r="X112" s="119">
        <f t="shared" si="17"/>
        <v>546173.85600000003</v>
      </c>
      <c r="Y112" s="119">
        <f t="shared" si="18"/>
        <v>348944.408</v>
      </c>
      <c r="Z112" s="119">
        <f t="shared" si="19"/>
        <v>379287.4</v>
      </c>
    </row>
    <row r="113" spans="1:26" ht="31.5">
      <c r="A113" s="144">
        <f>IF(D113="","",SUBTOTAL(3,$D$11:D113))</f>
        <v>87</v>
      </c>
      <c r="B113" s="144" t="s">
        <v>167</v>
      </c>
      <c r="C113" s="150" t="s">
        <v>168</v>
      </c>
      <c r="D113" s="145">
        <v>250</v>
      </c>
      <c r="E113" s="151">
        <v>8</v>
      </c>
      <c r="F113" s="152">
        <v>4.5999999999999996</v>
      </c>
      <c r="G113" s="145">
        <v>5</v>
      </c>
      <c r="H113" s="145">
        <v>49</v>
      </c>
      <c r="I113" s="144" t="s">
        <v>15</v>
      </c>
      <c r="J113" s="144" t="s">
        <v>2054</v>
      </c>
      <c r="K113" s="121">
        <v>2263892</v>
      </c>
      <c r="L113" s="80">
        <f t="shared" si="13"/>
        <v>1022705.7272727272</v>
      </c>
      <c r="M113" s="186" t="str" cm="1">
        <f t="array" ref="M113">IF(OR($B113="",$S113="",$T113=""),"",IFERROR(IF($S113&lt;&gt;SUMPRODUCT(IFERROR(--MID($T113,SEARCH('Nhân công vận hành'!$A$3:$A$100,$T113)-1,1),0)),"",SUMPRODUCT(IFERROR(--MID($T113,SEARCH('Nhân công vận hành'!$A$3:$A$100,$T113)-1,1),0),'Nhân công vận hành'!#REF!)),""))</f>
        <v/>
      </c>
      <c r="N113" s="186" cm="1">
        <f t="array" ref="N113">IF(OR($B113="",$S113="",$T113=""),"",IFERROR(IF($S113&lt;&gt;SUMPRODUCT(IFERROR(--MID($T113,SEARCH('Nhân công vận hành'!$A$3:$A$100,$T113)-1,1),0)),"",SUMPRODUCT(IFERROR(--MID($T113,SEARCH('Nhân công vận hành'!$A$3:$A$100,$T113)-1,1),0),'Nhân công vận hành'!$E$3:$E$100)),""))</f>
        <v>644000</v>
      </c>
      <c r="O113" s="186" cm="1">
        <f t="array" ref="O113">IF(OR($B113="",$S113="",$T113=""),"",IFERROR(IF($S113&lt;&gt;SUMPRODUCT(IFERROR(--MID($T113,SEARCH('Nhân công vận hành'!$A$3:$A$100,$T113)-1,1),0)),"",SUMPRODUCT(IFERROR(--MID($T113,SEARCH('Nhân công vận hành'!$A$3:$A$100,$T113)-1,1),0),'Nhân công vận hành'!$F$3:$F$100)),""))</f>
        <v>616000</v>
      </c>
      <c r="P113" s="186" t="e">
        <f t="shared" si="14"/>
        <v>#VALUE!</v>
      </c>
      <c r="Q113" s="186">
        <f t="shared" si="15"/>
        <v>3188000</v>
      </c>
      <c r="R113" s="186">
        <f t="shared" si="16"/>
        <v>3160000</v>
      </c>
      <c r="S113" s="204">
        <v>2</v>
      </c>
      <c r="T113" s="204" t="s">
        <v>1995</v>
      </c>
      <c r="U113" s="137"/>
      <c r="V113" s="137"/>
      <c r="W113" s="154">
        <f t="shared" si="22"/>
        <v>49</v>
      </c>
      <c r="X113" s="119">
        <f t="shared" si="17"/>
        <v>652000.89599999995</v>
      </c>
      <c r="Y113" s="119">
        <f t="shared" si="18"/>
        <v>416556.12800000003</v>
      </c>
      <c r="Z113" s="119">
        <f t="shared" si="19"/>
        <v>452778.4</v>
      </c>
    </row>
    <row r="114" spans="1:26" ht="31.5">
      <c r="A114" s="144">
        <f>IF(D114="","",SUBTOTAL(3,$D$11:D114))</f>
        <v>88</v>
      </c>
      <c r="B114" s="144" t="s">
        <v>169</v>
      </c>
      <c r="C114" s="150" t="s">
        <v>139</v>
      </c>
      <c r="D114" s="145">
        <v>250</v>
      </c>
      <c r="E114" s="151">
        <v>8</v>
      </c>
      <c r="F114" s="152">
        <v>4.0999999999999996</v>
      </c>
      <c r="G114" s="145">
        <v>5</v>
      </c>
      <c r="H114" s="145">
        <v>51</v>
      </c>
      <c r="I114" s="144" t="s">
        <v>15</v>
      </c>
      <c r="J114" s="144" t="s">
        <v>2054</v>
      </c>
      <c r="K114" s="121">
        <v>2973986</v>
      </c>
      <c r="L114" s="80">
        <f t="shared" si="13"/>
        <v>1064448.8181818181</v>
      </c>
      <c r="M114" s="186" t="str" cm="1">
        <f t="array" ref="M114">IF(OR($B114="",$S114="",$T114=""),"",IFERROR(IF($S114&lt;&gt;SUMPRODUCT(IFERROR(--MID($T114,SEARCH('Nhân công vận hành'!$A$3:$A$100,$T114)-1,1),0)),"",SUMPRODUCT(IFERROR(--MID($T114,SEARCH('Nhân công vận hành'!$A$3:$A$100,$T114)-1,1),0),'Nhân công vận hành'!#REF!)),""))</f>
        <v/>
      </c>
      <c r="N114" s="186" cm="1">
        <f t="array" ref="N114">IF(OR($B114="",$S114="",$T114=""),"",IFERROR(IF($S114&lt;&gt;SUMPRODUCT(IFERROR(--MID($T114,SEARCH('Nhân công vận hành'!$A$3:$A$100,$T114)-1,1),0)),"",SUMPRODUCT(IFERROR(--MID($T114,SEARCH('Nhân công vận hành'!$A$3:$A$100,$T114)-1,1),0),'Nhân công vận hành'!$E$3:$E$100)),""))</f>
        <v>644000</v>
      </c>
      <c r="O114" s="186" cm="1">
        <f t="array" ref="O114">IF(OR($B114="",$S114="",$T114=""),"",IFERROR(IF($S114&lt;&gt;SUMPRODUCT(IFERROR(--MID($T114,SEARCH('Nhân công vận hành'!$A$3:$A$100,$T114)-1,1),0)),"",SUMPRODUCT(IFERROR(--MID($T114,SEARCH('Nhân công vận hành'!$A$3:$A$100,$T114)-1,1),0),'Nhân công vận hành'!$F$3:$F$100)),""))</f>
        <v>616000</v>
      </c>
      <c r="P114" s="186" t="e">
        <f t="shared" si="14"/>
        <v>#VALUE!</v>
      </c>
      <c r="Q114" s="186">
        <f t="shared" si="15"/>
        <v>3647500</v>
      </c>
      <c r="R114" s="186">
        <f t="shared" si="16"/>
        <v>3619500</v>
      </c>
      <c r="S114" s="204">
        <v>2</v>
      </c>
      <c r="T114" s="204" t="s">
        <v>1995</v>
      </c>
      <c r="U114" s="137"/>
      <c r="V114" s="137"/>
      <c r="W114" s="154">
        <f t="shared" si="22"/>
        <v>51</v>
      </c>
      <c r="X114" s="119">
        <f t="shared" si="17"/>
        <v>856507.96799999999</v>
      </c>
      <c r="Y114" s="119">
        <f t="shared" si="18"/>
        <v>487733.70399999997</v>
      </c>
      <c r="Z114" s="119">
        <f t="shared" si="19"/>
        <v>594797.19999999995</v>
      </c>
    </row>
    <row r="115" spans="1:26" ht="31.5">
      <c r="A115" s="144">
        <f>IF(D115="","",SUBTOTAL(3,$D$11:D115))</f>
        <v>89</v>
      </c>
      <c r="B115" s="144" t="s">
        <v>170</v>
      </c>
      <c r="C115" s="150" t="s">
        <v>141</v>
      </c>
      <c r="D115" s="145">
        <v>250</v>
      </c>
      <c r="E115" s="151">
        <v>8</v>
      </c>
      <c r="F115" s="152">
        <v>4.0999999999999996</v>
      </c>
      <c r="G115" s="145">
        <v>5</v>
      </c>
      <c r="H115" s="145">
        <v>54</v>
      </c>
      <c r="I115" s="144" t="s">
        <v>15</v>
      </c>
      <c r="J115" s="144" t="s">
        <v>2054</v>
      </c>
      <c r="K115" s="121">
        <v>3818900</v>
      </c>
      <c r="L115" s="80">
        <f t="shared" si="13"/>
        <v>1127063.4545454544</v>
      </c>
      <c r="M115" s="186" t="str" cm="1">
        <f t="array" ref="M115">IF(OR($B115="",$S115="",$T115=""),"",IFERROR(IF($S115&lt;&gt;SUMPRODUCT(IFERROR(--MID($T115,SEARCH('Nhân công vận hành'!$A$3:$A$100,$T115)-1,1),0)),"",SUMPRODUCT(IFERROR(--MID($T115,SEARCH('Nhân công vận hành'!$A$3:$A$100,$T115)-1,1),0),'Nhân công vận hành'!#REF!)),""))</f>
        <v/>
      </c>
      <c r="N115" s="186" cm="1">
        <f t="array" ref="N115">IF(OR($B115="",$S115="",$T115=""),"",IFERROR(IF($S115&lt;&gt;SUMPRODUCT(IFERROR(--MID($T115,SEARCH('Nhân công vận hành'!$A$3:$A$100,$T115)-1,1),0)),"",SUMPRODUCT(IFERROR(--MID($T115,SEARCH('Nhân công vận hành'!$A$3:$A$100,$T115)-1,1),0),'Nhân công vận hành'!$E$3:$E$100)),""))</f>
        <v>644000</v>
      </c>
      <c r="O115" s="186" cm="1">
        <f t="array" ref="O115">IF(OR($B115="",$S115="",$T115=""),"",IFERROR(IF($S115&lt;&gt;SUMPRODUCT(IFERROR(--MID($T115,SEARCH('Nhân công vận hành'!$A$3:$A$100,$T115)-1,1),0)),"",SUMPRODUCT(IFERROR(--MID($T115,SEARCH('Nhân công vận hành'!$A$3:$A$100,$T115)-1,1),0),'Nhân công vận hành'!$F$3:$F$100)),""))</f>
        <v>616000</v>
      </c>
      <c r="P115" s="186" t="e">
        <f t="shared" si="14"/>
        <v>#VALUE!</v>
      </c>
      <c r="Q115" s="186">
        <f t="shared" si="15"/>
        <v>4261000</v>
      </c>
      <c r="R115" s="186">
        <f t="shared" si="16"/>
        <v>4233000</v>
      </c>
      <c r="S115" s="204">
        <v>2</v>
      </c>
      <c r="T115" s="204" t="s">
        <v>1995</v>
      </c>
      <c r="U115" s="137"/>
      <c r="V115" s="137"/>
      <c r="W115" s="154">
        <f t="shared" si="22"/>
        <v>54</v>
      </c>
      <c r="X115" s="119">
        <f t="shared" si="17"/>
        <v>1099843.2</v>
      </c>
      <c r="Y115" s="119">
        <f t="shared" si="18"/>
        <v>626299.59999999986</v>
      </c>
      <c r="Z115" s="119">
        <f t="shared" si="19"/>
        <v>763780</v>
      </c>
    </row>
    <row r="116" spans="1:26" ht="31.5">
      <c r="A116" s="144">
        <f>IF(D116="","",SUBTOTAL(3,$D$11:D116))</f>
        <v>90</v>
      </c>
      <c r="B116" s="144" t="s">
        <v>171</v>
      </c>
      <c r="C116" s="150" t="s">
        <v>172</v>
      </c>
      <c r="D116" s="145">
        <v>250</v>
      </c>
      <c r="E116" s="151">
        <v>8</v>
      </c>
      <c r="F116" s="152">
        <v>4.0999999999999996</v>
      </c>
      <c r="G116" s="145">
        <v>5</v>
      </c>
      <c r="H116" s="145">
        <v>55</v>
      </c>
      <c r="I116" s="144" t="s">
        <v>15</v>
      </c>
      <c r="J116" s="144" t="s">
        <v>2054</v>
      </c>
      <c r="K116" s="121">
        <v>4110300</v>
      </c>
      <c r="L116" s="80">
        <f t="shared" si="13"/>
        <v>1147934.9999999998</v>
      </c>
      <c r="M116" s="186" t="str" cm="1">
        <f t="array" ref="M116">IF(OR($B116="",$S116="",$T116=""),"",IFERROR(IF($S116&lt;&gt;SUMPRODUCT(IFERROR(--MID($T116,SEARCH('Nhân công vận hành'!$A$3:$A$100,$T116)-1,1),0)),"",SUMPRODUCT(IFERROR(--MID($T116,SEARCH('Nhân công vận hành'!$A$3:$A$100,$T116)-1,1),0),'Nhân công vận hành'!#REF!)),""))</f>
        <v/>
      </c>
      <c r="N116" s="186" cm="1">
        <f t="array" ref="N116">IF(OR($B116="",$S116="",$T116=""),"",IFERROR(IF($S116&lt;&gt;SUMPRODUCT(IFERROR(--MID($T116,SEARCH('Nhân công vận hành'!$A$3:$A$100,$T116)-1,1),0)),"",SUMPRODUCT(IFERROR(--MID($T116,SEARCH('Nhân công vận hành'!$A$3:$A$100,$T116)-1,1),0),'Nhân công vận hành'!$E$3:$E$100)),""))</f>
        <v>644000</v>
      </c>
      <c r="O116" s="186" cm="1">
        <f t="array" ref="O116">IF(OR($B116="",$S116="",$T116=""),"",IFERROR(IF($S116&lt;&gt;SUMPRODUCT(IFERROR(--MID($T116,SEARCH('Nhân công vận hành'!$A$3:$A$100,$T116)-1,1),0)),"",SUMPRODUCT(IFERROR(--MID($T116,SEARCH('Nhân công vận hành'!$A$3:$A$100,$T116)-1,1),0),'Nhân công vận hành'!$F$3:$F$100)),""))</f>
        <v>616000</v>
      </c>
      <c r="P116" s="186" t="e">
        <f t="shared" si="14"/>
        <v>#VALUE!</v>
      </c>
      <c r="Q116" s="186">
        <f t="shared" si="15"/>
        <v>4471900</v>
      </c>
      <c r="R116" s="186">
        <f t="shared" si="16"/>
        <v>4443900</v>
      </c>
      <c r="S116" s="204">
        <v>2</v>
      </c>
      <c r="T116" s="204" t="s">
        <v>1995</v>
      </c>
      <c r="U116" s="137"/>
      <c r="V116" s="137"/>
      <c r="W116" s="154">
        <f t="shared" si="22"/>
        <v>55</v>
      </c>
      <c r="X116" s="119">
        <f t="shared" si="17"/>
        <v>1183766.3999999999</v>
      </c>
      <c r="Y116" s="119">
        <f t="shared" si="18"/>
        <v>674089.19999999984</v>
      </c>
      <c r="Z116" s="119">
        <f t="shared" si="19"/>
        <v>822060</v>
      </c>
    </row>
    <row r="117" spans="1:26" ht="31.5">
      <c r="A117" s="144">
        <f>IF(D117="","",SUBTOTAL(3,$D$11:D117))</f>
        <v>91</v>
      </c>
      <c r="B117" s="144" t="s">
        <v>173</v>
      </c>
      <c r="C117" s="150" t="s">
        <v>150</v>
      </c>
      <c r="D117" s="145">
        <v>250</v>
      </c>
      <c r="E117" s="151">
        <v>7</v>
      </c>
      <c r="F117" s="152">
        <v>4.0999999999999996</v>
      </c>
      <c r="G117" s="145">
        <v>5</v>
      </c>
      <c r="H117" s="145">
        <v>56</v>
      </c>
      <c r="I117" s="144" t="s">
        <v>15</v>
      </c>
      <c r="J117" s="144" t="s">
        <v>2054</v>
      </c>
      <c r="K117" s="121">
        <v>4653327</v>
      </c>
      <c r="L117" s="80">
        <f t="shared" si="13"/>
        <v>1168806.5454545454</v>
      </c>
      <c r="M117" s="186" t="str" cm="1">
        <f t="array" ref="M117">IF(OR($B117="",$S117="",$T117=""),"",IFERROR(IF($S117&lt;&gt;SUMPRODUCT(IFERROR(--MID($T117,SEARCH('Nhân công vận hành'!$A$3:$A$100,$T117)-1,1),0)),"",SUMPRODUCT(IFERROR(--MID($T117,SEARCH('Nhân công vận hành'!$A$3:$A$100,$T117)-1,1),0),'Nhân công vận hành'!#REF!)),""))</f>
        <v/>
      </c>
      <c r="N117" s="186" cm="1">
        <f t="array" ref="N117">IF(OR($B117="",$S117="",$T117=""),"",IFERROR(IF($S117&lt;&gt;SUMPRODUCT(IFERROR(--MID($T117,SEARCH('Nhân công vận hành'!$A$3:$A$100,$T117)-1,1),0)),"",SUMPRODUCT(IFERROR(--MID($T117,SEARCH('Nhân công vận hành'!$A$3:$A$100,$T117)-1,1),0),'Nhân công vận hành'!$E$3:$E$100)),""))</f>
        <v>644000</v>
      </c>
      <c r="O117" s="186" cm="1">
        <f t="array" ref="O117">IF(OR($B117="",$S117="",$T117=""),"",IFERROR(IF($S117&lt;&gt;SUMPRODUCT(IFERROR(--MID($T117,SEARCH('Nhân công vận hành'!$A$3:$A$100,$T117)-1,1),0)),"",SUMPRODUCT(IFERROR(--MID($T117,SEARCH('Nhân công vận hành'!$A$3:$A$100,$T117)-1,1),0),'Nhân công vận hành'!$F$3:$F$100)),""))</f>
        <v>616000</v>
      </c>
      <c r="P117" s="186" t="e">
        <f t="shared" si="14"/>
        <v>#VALUE!</v>
      </c>
      <c r="Q117" s="186">
        <f t="shared" si="15"/>
        <v>4679300</v>
      </c>
      <c r="R117" s="186">
        <f t="shared" si="16"/>
        <v>4651300</v>
      </c>
      <c r="S117" s="204">
        <v>2</v>
      </c>
      <c r="T117" s="204" t="s">
        <v>1995</v>
      </c>
      <c r="U117" s="137"/>
      <c r="V117" s="137"/>
      <c r="W117" s="154">
        <f t="shared" si="22"/>
        <v>56</v>
      </c>
      <c r="X117" s="119">
        <f t="shared" si="17"/>
        <v>1172638.4040000001</v>
      </c>
      <c r="Y117" s="119">
        <f t="shared" si="18"/>
        <v>763145.62799999991</v>
      </c>
      <c r="Z117" s="119">
        <f t="shared" si="19"/>
        <v>930665.4</v>
      </c>
    </row>
    <row r="118" spans="1:26" ht="31.5">
      <c r="A118" s="144">
        <f>IF(D118="","",SUBTOTAL(3,$D$11:D118))</f>
        <v>92</v>
      </c>
      <c r="B118" s="144" t="s">
        <v>174</v>
      </c>
      <c r="C118" s="150" t="s">
        <v>175</v>
      </c>
      <c r="D118" s="145">
        <v>250</v>
      </c>
      <c r="E118" s="151">
        <v>7</v>
      </c>
      <c r="F118" s="152">
        <v>3.8</v>
      </c>
      <c r="G118" s="145">
        <v>5</v>
      </c>
      <c r="H118" s="145">
        <v>58</v>
      </c>
      <c r="I118" s="144" t="s">
        <v>15</v>
      </c>
      <c r="J118" s="144" t="s">
        <v>2054</v>
      </c>
      <c r="K118" s="121">
        <v>5492391</v>
      </c>
      <c r="L118" s="80">
        <f t="shared" si="13"/>
        <v>1210549.6363636362</v>
      </c>
      <c r="M118" s="186" t="str" cm="1">
        <f t="array" ref="M118">IF(OR($B118="",$S118="",$T118=""),"",IFERROR(IF($S118&lt;&gt;SUMPRODUCT(IFERROR(--MID($T118,SEARCH('Nhân công vận hành'!$A$3:$A$100,$T118)-1,1),0)),"",SUMPRODUCT(IFERROR(--MID($T118,SEARCH('Nhân công vận hành'!$A$3:$A$100,$T118)-1,1),0),'Nhân công vận hành'!#REF!)),""))</f>
        <v/>
      </c>
      <c r="N118" s="186" cm="1">
        <f t="array" ref="N118">IF(OR($B118="",$S118="",$T118=""),"",IFERROR(IF($S118&lt;&gt;SUMPRODUCT(IFERROR(--MID($T118,SEARCH('Nhân công vận hành'!$A$3:$A$100,$T118)-1,1),0)),"",SUMPRODUCT(IFERROR(--MID($T118,SEARCH('Nhân công vận hành'!$A$3:$A$100,$T118)-1,1),0),'Nhân công vận hành'!$E$3:$E$100)),""))</f>
        <v>644000</v>
      </c>
      <c r="O118" s="186" cm="1">
        <f t="array" ref="O118">IF(OR($B118="",$S118="",$T118=""),"",IFERROR(IF($S118&lt;&gt;SUMPRODUCT(IFERROR(--MID($T118,SEARCH('Nhân công vận hành'!$A$3:$A$100,$T118)-1,1),0)),"",SUMPRODUCT(IFERROR(--MID($T118,SEARCH('Nhân công vận hành'!$A$3:$A$100,$T118)-1,1),0),'Nhân công vận hành'!$F$3:$F$100)),""))</f>
        <v>616000</v>
      </c>
      <c r="P118" s="186" t="e">
        <f t="shared" si="14"/>
        <v>#VALUE!</v>
      </c>
      <c r="Q118" s="186">
        <f t="shared" si="15"/>
        <v>5172000</v>
      </c>
      <c r="R118" s="186">
        <f t="shared" si="16"/>
        <v>5144000</v>
      </c>
      <c r="S118" s="204">
        <v>2</v>
      </c>
      <c r="T118" s="204" t="s">
        <v>1995</v>
      </c>
      <c r="U118" s="137"/>
      <c r="V118" s="137"/>
      <c r="W118" s="154">
        <f t="shared" si="22"/>
        <v>58</v>
      </c>
      <c r="X118" s="119">
        <f t="shared" si="17"/>
        <v>1384082.5320000001</v>
      </c>
      <c r="Y118" s="119">
        <f t="shared" si="18"/>
        <v>834843.43200000003</v>
      </c>
      <c r="Z118" s="119">
        <f t="shared" si="19"/>
        <v>1098478.2</v>
      </c>
    </row>
    <row r="119" spans="1:26" ht="31.5">
      <c r="A119" s="144">
        <f>IF(D119="","",SUBTOTAL(3,$D$11:D119))</f>
        <v>93</v>
      </c>
      <c r="B119" s="144" t="s">
        <v>176</v>
      </c>
      <c r="C119" s="150" t="s">
        <v>156</v>
      </c>
      <c r="D119" s="145">
        <v>250</v>
      </c>
      <c r="E119" s="151">
        <v>7</v>
      </c>
      <c r="F119" s="152">
        <v>3.8</v>
      </c>
      <c r="G119" s="145">
        <v>5</v>
      </c>
      <c r="H119" s="145">
        <v>59</v>
      </c>
      <c r="I119" s="144" t="s">
        <v>15</v>
      </c>
      <c r="J119" s="144" t="s">
        <v>2054</v>
      </c>
      <c r="K119" s="121">
        <v>7004354</v>
      </c>
      <c r="L119" s="80">
        <f t="shared" si="13"/>
        <v>1231421.1818181816</v>
      </c>
      <c r="M119" s="186" t="str" cm="1">
        <f t="array" ref="M119">IF(OR($B119="",$S119="",$T119=""),"",IFERROR(IF($S119&lt;&gt;SUMPRODUCT(IFERROR(--MID($T119,SEARCH('Nhân công vận hành'!$A$3:$A$100,$T119)-1,1),0)),"",SUMPRODUCT(IFERROR(--MID($T119,SEARCH('Nhân công vận hành'!$A$3:$A$100,$T119)-1,1),0),'Nhân công vận hành'!#REF!)),""))</f>
        <v/>
      </c>
      <c r="N119" s="186" cm="1">
        <f t="array" ref="N119">IF(OR($B119="",$S119="",$T119=""),"",IFERROR(IF($S119&lt;&gt;SUMPRODUCT(IFERROR(--MID($T119,SEARCH('Nhân công vận hành'!$A$3:$A$100,$T119)-1,1),0)),"",SUMPRODUCT(IFERROR(--MID($T119,SEARCH('Nhân công vận hành'!$A$3:$A$100,$T119)-1,1),0),'Nhân công vận hành'!$E$3:$E$100)),""))</f>
        <v>644000</v>
      </c>
      <c r="O119" s="186" cm="1">
        <f t="array" ref="O119">IF(OR($B119="",$S119="",$T119=""),"",IFERROR(IF($S119&lt;&gt;SUMPRODUCT(IFERROR(--MID($T119,SEARCH('Nhân công vận hành'!$A$3:$A$100,$T119)-1,1),0)),"",SUMPRODUCT(IFERROR(--MID($T119,SEARCH('Nhân công vận hành'!$A$3:$A$100,$T119)-1,1),0),'Nhân công vận hành'!$F$3:$F$100)),""))</f>
        <v>616000</v>
      </c>
      <c r="P119" s="186" t="e">
        <f t="shared" si="14"/>
        <v>#VALUE!</v>
      </c>
      <c r="Q119" s="186">
        <f t="shared" si="15"/>
        <v>6106100</v>
      </c>
      <c r="R119" s="186">
        <f t="shared" si="16"/>
        <v>6078100</v>
      </c>
      <c r="S119" s="204">
        <v>2</v>
      </c>
      <c r="T119" s="204" t="s">
        <v>1995</v>
      </c>
      <c r="U119" s="137"/>
      <c r="V119" s="137"/>
      <c r="W119" s="154">
        <f t="shared" si="22"/>
        <v>59</v>
      </c>
      <c r="X119" s="119">
        <f t="shared" si="17"/>
        <v>1765097.2080000003</v>
      </c>
      <c r="Y119" s="119">
        <f t="shared" si="18"/>
        <v>1064661.808</v>
      </c>
      <c r="Z119" s="119">
        <f t="shared" si="19"/>
        <v>1400870.8</v>
      </c>
    </row>
    <row r="120" spans="1:26" ht="31.5">
      <c r="A120" s="144">
        <f>IF(D120="","",SUBTOTAL(3,$D$11:D120))</f>
        <v>94</v>
      </c>
      <c r="B120" s="144" t="s">
        <v>177</v>
      </c>
      <c r="C120" s="150" t="s">
        <v>158</v>
      </c>
      <c r="D120" s="145">
        <v>250</v>
      </c>
      <c r="E120" s="151">
        <v>7</v>
      </c>
      <c r="F120" s="152">
        <v>3.6</v>
      </c>
      <c r="G120" s="145">
        <v>5</v>
      </c>
      <c r="H120" s="145">
        <v>63</v>
      </c>
      <c r="I120" s="144" t="s">
        <v>15</v>
      </c>
      <c r="J120" s="144" t="s">
        <v>2054</v>
      </c>
      <c r="K120" s="121">
        <v>8157167</v>
      </c>
      <c r="L120" s="80">
        <f t="shared" si="13"/>
        <v>1314907.3636363635</v>
      </c>
      <c r="M120" s="186" t="str" cm="1">
        <f t="array" ref="M120">IF(OR($B120="",$S120="",$T120=""),"",IFERROR(IF($S120&lt;&gt;SUMPRODUCT(IFERROR(--MID($T120,SEARCH('Nhân công vận hành'!$A$3:$A$100,$T120)-1,1),0)),"",SUMPRODUCT(IFERROR(--MID($T120,SEARCH('Nhân công vận hành'!$A$3:$A$100,$T120)-1,1),0),'Nhân công vận hành'!#REF!)),""))</f>
        <v/>
      </c>
      <c r="N120" s="186" cm="1">
        <f t="array" ref="N120">IF(OR($B120="",$S120="",$T120=""),"",IFERROR(IF($S120&lt;&gt;SUMPRODUCT(IFERROR(--MID($T120,SEARCH('Nhân công vận hành'!$A$3:$A$100,$T120)-1,1),0)),"",SUMPRODUCT(IFERROR(--MID($T120,SEARCH('Nhân công vận hành'!$A$3:$A$100,$T120)-1,1),0),'Nhân công vận hành'!$E$3:$E$100)),""))</f>
        <v>644000</v>
      </c>
      <c r="O120" s="186" cm="1">
        <f t="array" ref="O120">IF(OR($B120="",$S120="",$T120=""),"",IFERROR(IF($S120&lt;&gt;SUMPRODUCT(IFERROR(--MID($T120,SEARCH('Nhân công vận hành'!$A$3:$A$100,$T120)-1,1),0)),"",SUMPRODUCT(IFERROR(--MID($T120,SEARCH('Nhân công vận hành'!$A$3:$A$100,$T120)-1,1),0),'Nhân công vận hành'!$F$3:$F$100)),""))</f>
        <v>616000</v>
      </c>
      <c r="P120" s="186" t="e">
        <f t="shared" si="14"/>
        <v>#VALUE!</v>
      </c>
      <c r="Q120" s="186">
        <f t="shared" si="15"/>
        <v>6820600</v>
      </c>
      <c r="R120" s="186">
        <f t="shared" si="16"/>
        <v>6792600</v>
      </c>
      <c r="S120" s="204">
        <v>2</v>
      </c>
      <c r="T120" s="204" t="s">
        <v>1995</v>
      </c>
      <c r="U120" s="137"/>
      <c r="V120" s="137"/>
      <c r="W120" s="154">
        <f t="shared" si="22"/>
        <v>63</v>
      </c>
      <c r="X120" s="119">
        <f t="shared" si="17"/>
        <v>2055606.0840000003</v>
      </c>
      <c r="Y120" s="119">
        <f t="shared" si="18"/>
        <v>1174632.0480000002</v>
      </c>
      <c r="Z120" s="119">
        <f t="shared" si="19"/>
        <v>1631433.4</v>
      </c>
    </row>
    <row r="121" spans="1:26" ht="31.5">
      <c r="A121" s="144">
        <f>IF(D121="","",SUBTOTAL(3,$D$11:D121))</f>
        <v>95</v>
      </c>
      <c r="B121" s="144" t="s">
        <v>178</v>
      </c>
      <c r="C121" s="150" t="s">
        <v>160</v>
      </c>
      <c r="D121" s="145">
        <v>250</v>
      </c>
      <c r="E121" s="151">
        <v>7</v>
      </c>
      <c r="F121" s="152">
        <v>3.6</v>
      </c>
      <c r="G121" s="145">
        <v>5</v>
      </c>
      <c r="H121" s="145">
        <v>72</v>
      </c>
      <c r="I121" s="144" t="s">
        <v>15</v>
      </c>
      <c r="J121" s="144" t="s">
        <v>2054</v>
      </c>
      <c r="K121" s="121">
        <v>11463578</v>
      </c>
      <c r="L121" s="80">
        <f t="shared" si="13"/>
        <v>1502751.2727272725</v>
      </c>
      <c r="M121" s="186" t="str" cm="1">
        <f t="array" ref="M121">IF(OR($B121="",$S121="",$T121=""),"",IFERROR(IF($S121&lt;&gt;SUMPRODUCT(IFERROR(--MID($T121,SEARCH('Nhân công vận hành'!$A$3:$A$100,$T121)-1,1),0)),"",SUMPRODUCT(IFERROR(--MID($T121,SEARCH('Nhân công vận hành'!$A$3:$A$100,$T121)-1,1),0),'Nhân công vận hành'!#REF!)),""))</f>
        <v/>
      </c>
      <c r="N121" s="186" cm="1">
        <f t="array" ref="N121">IF(OR($B121="",$S121="",$T121=""),"",IFERROR(IF($S121&lt;&gt;SUMPRODUCT(IFERROR(--MID($T121,SEARCH('Nhân công vận hành'!$A$3:$A$100,$T121)-1,1),0)),"",SUMPRODUCT(IFERROR(--MID($T121,SEARCH('Nhân công vận hành'!$A$3:$A$100,$T121)-1,1),0),'Nhân công vận hành'!$E$3:$E$100)),""))</f>
        <v>644000</v>
      </c>
      <c r="O121" s="186" cm="1">
        <f t="array" ref="O121">IF(OR($B121="",$S121="",$T121=""),"",IFERROR(IF($S121&lt;&gt;SUMPRODUCT(IFERROR(--MID($T121,SEARCH('Nhân công vận hành'!$A$3:$A$100,$T121)-1,1),0)),"",SUMPRODUCT(IFERROR(--MID($T121,SEARCH('Nhân công vận hành'!$A$3:$A$100,$T121)-1,1),0),'Nhân công vận hành'!$F$3:$F$100)),""))</f>
        <v>616000</v>
      </c>
      <c r="P121" s="186" t="e">
        <f t="shared" si="14"/>
        <v>#VALUE!</v>
      </c>
      <c r="Q121" s="186">
        <f t="shared" si="15"/>
        <v>8979000</v>
      </c>
      <c r="R121" s="186">
        <f t="shared" si="16"/>
        <v>8951000</v>
      </c>
      <c r="S121" s="204">
        <v>2</v>
      </c>
      <c r="T121" s="204" t="s">
        <v>1995</v>
      </c>
      <c r="U121" s="137"/>
      <c r="V121" s="137"/>
      <c r="W121" s="154">
        <f t="shared" si="22"/>
        <v>72</v>
      </c>
      <c r="X121" s="119">
        <f t="shared" si="17"/>
        <v>2888821.6560000004</v>
      </c>
      <c r="Y121" s="119">
        <f t="shared" si="18"/>
        <v>1650755.2320000003</v>
      </c>
      <c r="Z121" s="119">
        <f t="shared" si="19"/>
        <v>2292715.6</v>
      </c>
    </row>
    <row r="122" spans="1:26" ht="31.5">
      <c r="A122" s="144">
        <f>IF(D122="","",SUBTOTAL(3,$D$11:D122))</f>
        <v>96</v>
      </c>
      <c r="B122" s="144" t="s">
        <v>179</v>
      </c>
      <c r="C122" s="150" t="s">
        <v>180</v>
      </c>
      <c r="D122" s="145">
        <v>250</v>
      </c>
      <c r="E122" s="151">
        <v>7</v>
      </c>
      <c r="F122" s="152">
        <v>3.6</v>
      </c>
      <c r="G122" s="145">
        <v>5</v>
      </c>
      <c r="H122" s="145">
        <v>83</v>
      </c>
      <c r="I122" s="144" t="s">
        <v>15</v>
      </c>
      <c r="J122" s="144" t="s">
        <v>2054</v>
      </c>
      <c r="K122" s="121">
        <v>12790430</v>
      </c>
      <c r="L122" s="80">
        <f t="shared" si="13"/>
        <v>1732338.2727272725</v>
      </c>
      <c r="M122" s="186" t="str" cm="1">
        <f t="array" ref="M122">IF(OR($B122="",$S122="",$T122=""),"",IFERROR(IF($S122&lt;&gt;SUMPRODUCT(IFERROR(--MID($T122,SEARCH('Nhân công vận hành'!$A$3:$A$100,$T122)-1,1),0)),"",SUMPRODUCT(IFERROR(--MID($T122,SEARCH('Nhân công vận hành'!$A$3:$A$100,$T122)-1,1),0),'Nhân công vận hành'!#REF!)),""))</f>
        <v/>
      </c>
      <c r="N122" s="186" cm="1">
        <f t="array" ref="N122">IF(OR($B122="",$S122="",$T122=""),"",IFERROR(IF($S122&lt;&gt;SUMPRODUCT(IFERROR(--MID($T122,SEARCH('Nhân công vận hành'!$A$3:$A$100,$T122)-1,1),0)),"",SUMPRODUCT(IFERROR(--MID($T122,SEARCH('Nhân công vận hành'!$A$3:$A$100,$T122)-1,1),0),'Nhân công vận hành'!$E$3:$E$100)),""))</f>
        <v>644000</v>
      </c>
      <c r="O122" s="186" cm="1">
        <f t="array" ref="O122">IF(OR($B122="",$S122="",$T122=""),"",IFERROR(IF($S122&lt;&gt;SUMPRODUCT(IFERROR(--MID($T122,SEARCH('Nhân công vận hành'!$A$3:$A$100,$T122)-1,1),0)),"",SUMPRODUCT(IFERROR(--MID($T122,SEARCH('Nhân công vận hành'!$A$3:$A$100,$T122)-1,1),0),'Nhân công vận hành'!$F$3:$F$100)),""))</f>
        <v>616000</v>
      </c>
      <c r="P122" s="186" t="e">
        <f t="shared" si="14"/>
        <v>#VALUE!</v>
      </c>
      <c r="Q122" s="186">
        <f t="shared" si="15"/>
        <v>9999400</v>
      </c>
      <c r="R122" s="186">
        <f t="shared" si="16"/>
        <v>9971400</v>
      </c>
      <c r="S122" s="204">
        <v>2</v>
      </c>
      <c r="T122" s="204" t="s">
        <v>1995</v>
      </c>
      <c r="U122" s="137"/>
      <c r="V122" s="137"/>
      <c r="W122" s="154">
        <f t="shared" si="22"/>
        <v>83</v>
      </c>
      <c r="X122" s="119">
        <f t="shared" si="17"/>
        <v>3223188.3600000003</v>
      </c>
      <c r="Y122" s="119">
        <f t="shared" si="18"/>
        <v>1841821.9200000002</v>
      </c>
      <c r="Z122" s="119">
        <f t="shared" si="19"/>
        <v>2558086</v>
      </c>
    </row>
    <row r="123" spans="1:26" ht="31.5">
      <c r="A123" s="144">
        <f>IF(D123="","",SUBTOTAL(3,$D$11:D123))</f>
        <v>97</v>
      </c>
      <c r="B123" s="144" t="s">
        <v>181</v>
      </c>
      <c r="C123" s="150" t="s">
        <v>182</v>
      </c>
      <c r="D123" s="145">
        <v>200</v>
      </c>
      <c r="E123" s="151">
        <v>7</v>
      </c>
      <c r="F123" s="152">
        <v>3.6</v>
      </c>
      <c r="G123" s="145">
        <v>5</v>
      </c>
      <c r="H123" s="145">
        <v>141</v>
      </c>
      <c r="I123" s="144" t="s">
        <v>15</v>
      </c>
      <c r="J123" s="144" t="s">
        <v>2054</v>
      </c>
      <c r="K123" s="121">
        <v>26563873</v>
      </c>
      <c r="L123" s="80">
        <f t="shared" si="13"/>
        <v>2942887.9090909087</v>
      </c>
      <c r="M123" s="186" t="str" cm="1">
        <f t="array" ref="M123">IF(OR($B123="",$S123="",$T123=""),"",IFERROR(IF($S123&lt;&gt;SUMPRODUCT(IFERROR(--MID($T123,SEARCH('Nhân công vận hành'!$A$3:$A$100,$T123)-1,1),0)),"",SUMPRODUCT(IFERROR(--MID($T123,SEARCH('Nhân công vận hành'!$A$3:$A$100,$T123)-1,1),0),'Nhân công vận hành'!#REF!)),""))</f>
        <v/>
      </c>
      <c r="N123" s="186" cm="1">
        <f t="array" ref="N123">IF(OR($B123="",$S123="",$T123=""),"",IFERROR(IF($S123&lt;&gt;SUMPRODUCT(IFERROR(--MID($T123,SEARCH('Nhân công vận hành'!$A$3:$A$100,$T123)-1,1),0)),"",SUMPRODUCT(IFERROR(--MID($T123,SEARCH('Nhân công vận hành'!$A$3:$A$100,$T123)-1,1),0),'Nhân công vận hành'!$E$3:$E$100)),""))</f>
        <v>644000</v>
      </c>
      <c r="O123" s="186" cm="1">
        <f t="array" ref="O123">IF(OR($B123="",$S123="",$T123=""),"",IFERROR(IF($S123&lt;&gt;SUMPRODUCT(IFERROR(--MID($T123,SEARCH('Nhân công vận hành'!$A$3:$A$100,$T123)-1,1),0)),"",SUMPRODUCT(IFERROR(--MID($T123,SEARCH('Nhân công vận hành'!$A$3:$A$100,$T123)-1,1),0),'Nhân công vận hành'!$F$3:$F$100)),""))</f>
        <v>616000</v>
      </c>
      <c r="P123" s="186" t="e">
        <f t="shared" si="14"/>
        <v>#VALUE!</v>
      </c>
      <c r="Q123" s="186">
        <f t="shared" si="15"/>
        <v>23377000</v>
      </c>
      <c r="R123" s="186">
        <f t="shared" si="16"/>
        <v>23349000</v>
      </c>
      <c r="S123" s="204">
        <v>2</v>
      </c>
      <c r="T123" s="204" t="s">
        <v>1995</v>
      </c>
      <c r="U123" s="137"/>
      <c r="V123" s="137"/>
      <c r="W123" s="154">
        <f t="shared" si="22"/>
        <v>141</v>
      </c>
      <c r="X123" s="119">
        <f t="shared" si="17"/>
        <v>8367619.995000001</v>
      </c>
      <c r="Y123" s="119">
        <f t="shared" si="18"/>
        <v>4781497.1400000006</v>
      </c>
      <c r="Z123" s="119">
        <f t="shared" si="19"/>
        <v>6640968.25</v>
      </c>
    </row>
    <row r="124" spans="1:26" ht="31.5">
      <c r="A124" s="144">
        <f>IF(D124="","",SUBTOTAL(3,$D$11:D124))</f>
        <v>98</v>
      </c>
      <c r="B124" s="144" t="s">
        <v>183</v>
      </c>
      <c r="C124" s="150" t="s">
        <v>184</v>
      </c>
      <c r="D124" s="145">
        <v>200</v>
      </c>
      <c r="E124" s="151">
        <v>7</v>
      </c>
      <c r="F124" s="152">
        <v>3.6</v>
      </c>
      <c r="G124" s="145">
        <v>5</v>
      </c>
      <c r="H124" s="145">
        <v>155</v>
      </c>
      <c r="I124" s="144" t="s">
        <v>15</v>
      </c>
      <c r="J124" s="144" t="s">
        <v>2054</v>
      </c>
      <c r="K124" s="121">
        <v>36309348</v>
      </c>
      <c r="L124" s="80">
        <f t="shared" si="13"/>
        <v>3235089.5454545449</v>
      </c>
      <c r="M124" s="186" t="str" cm="1">
        <f t="array" ref="M124">IF(OR($B124="",$S124="",$T124=""),"",IFERROR(IF($S124&lt;&gt;SUMPRODUCT(IFERROR(--MID($T124,SEARCH('Nhân công vận hành'!$A$3:$A$100,$T124)-1,1),0)),"",SUMPRODUCT(IFERROR(--MID($T124,SEARCH('Nhân công vận hành'!$A$3:$A$100,$T124)-1,1),0),'Nhân công vận hành'!#REF!)),""))</f>
        <v/>
      </c>
      <c r="N124" s="186" cm="1">
        <f t="array" ref="N124">IF(OR($B124="",$S124="",$T124=""),"",IFERROR(IF($S124&lt;&gt;SUMPRODUCT(IFERROR(--MID($T124,SEARCH('Nhân công vận hành'!$A$3:$A$100,$T124)-1,1),0)),"",SUMPRODUCT(IFERROR(--MID($T124,SEARCH('Nhân công vận hành'!$A$3:$A$100,$T124)-1,1),0),'Nhân công vận hành'!$E$3:$E$100)),""))</f>
        <v>644000</v>
      </c>
      <c r="O124" s="186" cm="1">
        <f t="array" ref="O124">IF(OR($B124="",$S124="",$T124=""),"",IFERROR(IF($S124&lt;&gt;SUMPRODUCT(IFERROR(--MID($T124,SEARCH('Nhân công vận hành'!$A$3:$A$100,$T124)-1,1),0)),"",SUMPRODUCT(IFERROR(--MID($T124,SEARCH('Nhân công vận hành'!$A$3:$A$100,$T124)-1,1),0),'Nhân công vận hành'!$F$3:$F$100)),""))</f>
        <v>616000</v>
      </c>
      <c r="P124" s="186" t="e">
        <f t="shared" si="14"/>
        <v>#VALUE!</v>
      </c>
      <c r="Q124" s="186">
        <f t="shared" si="15"/>
        <v>30929600</v>
      </c>
      <c r="R124" s="186">
        <f t="shared" si="16"/>
        <v>30901600</v>
      </c>
      <c r="S124" s="204">
        <v>2</v>
      </c>
      <c r="T124" s="204" t="s">
        <v>1995</v>
      </c>
      <c r="U124" s="137"/>
      <c r="V124" s="137"/>
      <c r="W124" s="154">
        <f t="shared" si="22"/>
        <v>155</v>
      </c>
      <c r="X124" s="119">
        <f t="shared" si="17"/>
        <v>11437444.619999999</v>
      </c>
      <c r="Y124" s="119">
        <f t="shared" si="18"/>
        <v>6535682.6400000015</v>
      </c>
      <c r="Z124" s="119">
        <f t="shared" si="19"/>
        <v>9077337</v>
      </c>
    </row>
    <row r="125" spans="1:26" ht="31.5">
      <c r="A125" s="144" t="str">
        <f>IF(D125="","",SUBTOTAL(3,$D$11:D125))</f>
        <v/>
      </c>
      <c r="B125" s="148" t="s">
        <v>185</v>
      </c>
      <c r="C125" s="146" t="s">
        <v>186</v>
      </c>
      <c r="D125" s="144"/>
      <c r="E125" s="144"/>
      <c r="F125" s="144"/>
      <c r="G125" s="144"/>
      <c r="H125" s="144"/>
      <c r="I125" s="144"/>
      <c r="J125" s="144">
        <v>0</v>
      </c>
      <c r="K125" s="121"/>
      <c r="L125" s="80">
        <f t="shared" si="13"/>
        <v>0</v>
      </c>
      <c r="M125" s="186"/>
      <c r="N125" s="186"/>
      <c r="O125" s="186"/>
      <c r="P125" s="186"/>
      <c r="Q125" s="186"/>
      <c r="R125" s="186"/>
      <c r="S125" s="204" t="s">
        <v>1992</v>
      </c>
      <c r="T125" s="204" t="s">
        <v>1992</v>
      </c>
      <c r="U125" s="137"/>
      <c r="V125" s="137"/>
      <c r="W125" s="137"/>
      <c r="X125" s="119"/>
      <c r="Y125" s="119"/>
      <c r="Z125" s="119"/>
    </row>
    <row r="126" spans="1:26" ht="31.5">
      <c r="A126" s="144">
        <f>IF(D126="","",SUBTOTAL(3,$D$11:D126))</f>
        <v>99</v>
      </c>
      <c r="B126" s="144" t="s">
        <v>187</v>
      </c>
      <c r="C126" s="150" t="s">
        <v>129</v>
      </c>
      <c r="D126" s="145">
        <v>290</v>
      </c>
      <c r="E126" s="151">
        <v>13</v>
      </c>
      <c r="F126" s="152">
        <v>4.7</v>
      </c>
      <c r="G126" s="145">
        <v>6</v>
      </c>
      <c r="H126" s="145">
        <v>42</v>
      </c>
      <c r="I126" s="144" t="s">
        <v>188</v>
      </c>
      <c r="J126" s="144" t="s">
        <v>2054</v>
      </c>
      <c r="K126" s="121">
        <v>871689</v>
      </c>
      <c r="L126" s="80">
        <f t="shared" si="13"/>
        <v>97199.288550000027</v>
      </c>
      <c r="M126" s="186" t="str" cm="1">
        <f t="array" ref="M126">IF(OR($B126="",$S126="",$T126=""),"",IFERROR(IF($S126&lt;&gt;SUMPRODUCT(IFERROR(--MID($T126,SEARCH('Nhân công vận hành'!$A$3:$A$100,$T126)-1,1),0)),"",SUMPRODUCT(IFERROR(--MID($T126,SEARCH('Nhân công vận hành'!$A$3:$A$100,$T126)-1,1),0),'Nhân công vận hành'!#REF!)),""))</f>
        <v/>
      </c>
      <c r="N126" s="186" cm="1">
        <f t="array" ref="N126">IF(OR($B126="",$S126="",$T126=""),"",IFERROR(IF($S126&lt;&gt;SUMPRODUCT(IFERROR(--MID($T126,SEARCH('Nhân công vận hành'!$A$3:$A$100,$T126)-1,1),0)),"",SUMPRODUCT(IFERROR(--MID($T126,SEARCH('Nhân công vận hành'!$A$3:$A$100,$T126)-1,1),0),'Nhân công vận hành'!$E$3:$E$100)),""))</f>
        <v>644000</v>
      </c>
      <c r="O126" s="186" cm="1">
        <f t="array" ref="O126">IF(OR($B126="",$S126="",$T126=""),"",IFERROR(IF($S126&lt;&gt;SUMPRODUCT(IFERROR(--MID($T126,SEARCH('Nhân công vận hành'!$A$3:$A$100,$T126)-1,1),0)),"",SUMPRODUCT(IFERROR(--MID($T126,SEARCH('Nhân công vận hành'!$A$3:$A$100,$T126)-1,1),0),'Nhân công vận hành'!$F$3:$F$100)),""))</f>
        <v>616000</v>
      </c>
      <c r="P126" s="186" t="e">
        <f t="shared" si="14"/>
        <v>#VALUE!</v>
      </c>
      <c r="Q126" s="186">
        <f t="shared" si="15"/>
        <v>1414500</v>
      </c>
      <c r="R126" s="186">
        <f t="shared" si="16"/>
        <v>1386500</v>
      </c>
      <c r="S126" s="204">
        <v>2</v>
      </c>
      <c r="T126" s="204" t="s">
        <v>1995</v>
      </c>
      <c r="U126" s="154">
        <f t="shared" ref="U126:U135" si="23">H126</f>
        <v>42</v>
      </c>
      <c r="V126" s="137"/>
      <c r="W126" s="137"/>
      <c r="X126" s="119">
        <f t="shared" si="17"/>
        <v>351681.42413793103</v>
      </c>
      <c r="Y126" s="119">
        <f t="shared" si="18"/>
        <v>141273.73448275862</v>
      </c>
      <c r="Z126" s="119">
        <f t="shared" si="19"/>
        <v>180349.44827586206</v>
      </c>
    </row>
    <row r="127" spans="1:26" ht="31.5">
      <c r="A127" s="144">
        <f>IF(D127="","",SUBTOTAL(3,$D$11:D127))</f>
        <v>100</v>
      </c>
      <c r="B127" s="144" t="s">
        <v>189</v>
      </c>
      <c r="C127" s="150" t="s">
        <v>111</v>
      </c>
      <c r="D127" s="145">
        <v>290</v>
      </c>
      <c r="E127" s="151">
        <v>12</v>
      </c>
      <c r="F127" s="152">
        <v>4</v>
      </c>
      <c r="G127" s="145">
        <v>6</v>
      </c>
      <c r="H127" s="145">
        <v>60</v>
      </c>
      <c r="I127" s="144" t="s">
        <v>188</v>
      </c>
      <c r="J127" s="144" t="s">
        <v>2054</v>
      </c>
      <c r="K127" s="121">
        <v>1419834</v>
      </c>
      <c r="L127" s="80">
        <f t="shared" si="13"/>
        <v>138856.12650000001</v>
      </c>
      <c r="M127" s="186" t="str" cm="1">
        <f t="array" ref="M127">IF(OR($B127="",$S127="",$T127=""),"",IFERROR(IF($S127&lt;&gt;SUMPRODUCT(IFERROR(--MID($T127,SEARCH('Nhân công vận hành'!$A$3:$A$100,$T127)-1,1),0)),"",SUMPRODUCT(IFERROR(--MID($T127,SEARCH('Nhân công vận hành'!$A$3:$A$100,$T127)-1,1),0),'Nhân công vận hành'!#REF!)),""))</f>
        <v/>
      </c>
      <c r="N127" s="186" cm="1">
        <f t="array" ref="N127">IF(OR($B127="",$S127="",$T127=""),"",IFERROR(IF($S127&lt;&gt;SUMPRODUCT(IFERROR(--MID($T127,SEARCH('Nhân công vận hành'!$A$3:$A$100,$T127)-1,1),0)),"",SUMPRODUCT(IFERROR(--MID($T127,SEARCH('Nhân công vận hành'!$A$3:$A$100,$T127)-1,1),0),'Nhân công vận hành'!$E$3:$E$100)),""))</f>
        <v>644000</v>
      </c>
      <c r="O127" s="186" cm="1">
        <f t="array" ref="O127">IF(OR($B127="",$S127="",$T127=""),"",IFERROR(IF($S127&lt;&gt;SUMPRODUCT(IFERROR(--MID($T127,SEARCH('Nhân công vận hành'!$A$3:$A$100,$T127)-1,1),0)),"",SUMPRODUCT(IFERROR(--MID($T127,SEARCH('Nhân công vận hành'!$A$3:$A$100,$T127)-1,1),0),'Nhân công vận hành'!$F$3:$F$100)),""))</f>
        <v>616000</v>
      </c>
      <c r="P127" s="186" t="e">
        <f t="shared" si="14"/>
        <v>#VALUE!</v>
      </c>
      <c r="Q127" s="186">
        <f t="shared" si="15"/>
        <v>1801200</v>
      </c>
      <c r="R127" s="186">
        <f t="shared" si="16"/>
        <v>1773200</v>
      </c>
      <c r="S127" s="204">
        <v>2</v>
      </c>
      <c r="T127" s="204" t="s">
        <v>1995</v>
      </c>
      <c r="U127" s="154">
        <f t="shared" si="23"/>
        <v>60</v>
      </c>
      <c r="V127" s="137"/>
      <c r="W127" s="137"/>
      <c r="X127" s="119">
        <f t="shared" si="17"/>
        <v>528765.76551724132</v>
      </c>
      <c r="Y127" s="119">
        <f t="shared" si="18"/>
        <v>195839.1724137931</v>
      </c>
      <c r="Z127" s="119">
        <f t="shared" si="19"/>
        <v>293758.75862068968</v>
      </c>
    </row>
    <row r="128" spans="1:26" ht="31.5">
      <c r="A128" s="144">
        <f>IF(D128="","",SUBTOTAL(3,$D$11:D128))</f>
        <v>101</v>
      </c>
      <c r="B128" s="144" t="s">
        <v>190</v>
      </c>
      <c r="C128" s="150" t="s">
        <v>97</v>
      </c>
      <c r="D128" s="145">
        <v>290</v>
      </c>
      <c r="E128" s="151">
        <v>12</v>
      </c>
      <c r="F128" s="152">
        <v>4</v>
      </c>
      <c r="G128" s="145">
        <v>6</v>
      </c>
      <c r="H128" s="145">
        <v>68</v>
      </c>
      <c r="I128" s="144" t="s">
        <v>188</v>
      </c>
      <c r="J128" s="144" t="s">
        <v>2054</v>
      </c>
      <c r="K128" s="121">
        <v>1729964</v>
      </c>
      <c r="L128" s="80">
        <f t="shared" si="13"/>
        <v>157370.27670000005</v>
      </c>
      <c r="M128" s="186" t="str" cm="1">
        <f t="array" ref="M128">IF(OR($B128="",$S128="",$T128=""),"",IFERROR(IF($S128&lt;&gt;SUMPRODUCT(IFERROR(--MID($T128,SEARCH('Nhân công vận hành'!$A$3:$A$100,$T128)-1,1),0)),"",SUMPRODUCT(IFERROR(--MID($T128,SEARCH('Nhân công vận hành'!$A$3:$A$100,$T128)-1,1),0),'Nhân công vận hành'!#REF!)),""))</f>
        <v/>
      </c>
      <c r="N128" s="186" cm="1">
        <f t="array" ref="N128">IF(OR($B128="",$S128="",$T128=""),"",IFERROR(IF($S128&lt;&gt;SUMPRODUCT(IFERROR(--MID($T128,SEARCH('Nhân công vận hành'!$A$3:$A$100,$T128)-1,1),0)),"",SUMPRODUCT(IFERROR(--MID($T128,SEARCH('Nhân công vận hành'!$A$3:$A$100,$T128)-1,1),0),'Nhân công vận hành'!$E$3:$E$100)),""))</f>
        <v>644000</v>
      </c>
      <c r="O128" s="186" cm="1">
        <f t="array" ref="O128">IF(OR($B128="",$S128="",$T128=""),"",IFERROR(IF($S128&lt;&gt;SUMPRODUCT(IFERROR(--MID($T128,SEARCH('Nhân công vận hành'!$A$3:$A$100,$T128)-1,1),0)),"",SUMPRODUCT(IFERROR(--MID($T128,SEARCH('Nhân công vận hành'!$A$3:$A$100,$T128)-1,1),0),'Nhân công vận hành'!$F$3:$F$100)),""))</f>
        <v>616000</v>
      </c>
      <c r="P128" s="186" t="e">
        <f t="shared" si="14"/>
        <v>#VALUE!</v>
      </c>
      <c r="Q128" s="186">
        <f t="shared" si="15"/>
        <v>2042200</v>
      </c>
      <c r="R128" s="186">
        <f t="shared" si="16"/>
        <v>2014200</v>
      </c>
      <c r="S128" s="204">
        <v>2</v>
      </c>
      <c r="T128" s="204" t="s">
        <v>1995</v>
      </c>
      <c r="U128" s="154">
        <f t="shared" si="23"/>
        <v>68</v>
      </c>
      <c r="V128" s="137"/>
      <c r="W128" s="137"/>
      <c r="X128" s="119">
        <f t="shared" si="17"/>
        <v>644262.45517241384</v>
      </c>
      <c r="Y128" s="119">
        <f t="shared" si="18"/>
        <v>238615.72413793104</v>
      </c>
      <c r="Z128" s="119">
        <f t="shared" si="19"/>
        <v>357923.58620689658</v>
      </c>
    </row>
    <row r="129" spans="1:26" ht="31.5">
      <c r="A129" s="144">
        <f>IF(D129="","",SUBTOTAL(3,$D$11:D129))</f>
        <v>102</v>
      </c>
      <c r="B129" s="144" t="s">
        <v>191</v>
      </c>
      <c r="C129" s="150" t="s">
        <v>99</v>
      </c>
      <c r="D129" s="145">
        <v>290</v>
      </c>
      <c r="E129" s="151">
        <v>12</v>
      </c>
      <c r="F129" s="152">
        <v>4</v>
      </c>
      <c r="G129" s="145">
        <v>6</v>
      </c>
      <c r="H129" s="145">
        <v>90</v>
      </c>
      <c r="I129" s="144" t="s">
        <v>188</v>
      </c>
      <c r="J129" s="144" t="s">
        <v>2054</v>
      </c>
      <c r="K129" s="121">
        <v>1900450</v>
      </c>
      <c r="L129" s="80">
        <f t="shared" si="13"/>
        <v>208284.18975000005</v>
      </c>
      <c r="M129" s="186" t="str" cm="1">
        <f t="array" ref="M129">IF(OR($B129="",$S129="",$T129=""),"",IFERROR(IF($S129&lt;&gt;SUMPRODUCT(IFERROR(--MID($T129,SEARCH('Nhân công vận hành'!$A$3:$A$100,$T129)-1,1),0)),"",SUMPRODUCT(IFERROR(--MID($T129,SEARCH('Nhân công vận hành'!$A$3:$A$100,$T129)-1,1),0),'Nhân công vận hành'!#REF!)),""))</f>
        <v/>
      </c>
      <c r="N129" s="186" cm="1">
        <f t="array" ref="N129">IF(OR($B129="",$S129="",$T129=""),"",IFERROR(IF($S129&lt;&gt;SUMPRODUCT(IFERROR(--MID($T129,SEARCH('Nhân công vận hành'!$A$3:$A$100,$T129)-1,1),0)),"",SUMPRODUCT(IFERROR(--MID($T129,SEARCH('Nhân công vận hành'!$A$3:$A$100,$T129)-1,1),0),'Nhân công vận hành'!$E$3:$E$100)),""))</f>
        <v>644000</v>
      </c>
      <c r="O129" s="186" cm="1">
        <f t="array" ref="O129">IF(OR($B129="",$S129="",$T129=""),"",IFERROR(IF($S129&lt;&gt;SUMPRODUCT(IFERROR(--MID($T129,SEARCH('Nhân công vận hành'!$A$3:$A$100,$T129)-1,1),0)),"",SUMPRODUCT(IFERROR(--MID($T129,SEARCH('Nhân công vận hành'!$A$3:$A$100,$T129)-1,1),0),'Nhân công vận hành'!$F$3:$F$100)),""))</f>
        <v>616000</v>
      </c>
      <c r="P129" s="186" t="e">
        <f t="shared" si="14"/>
        <v>#VALUE!</v>
      </c>
      <c r="Q129" s="186">
        <f t="shared" si="15"/>
        <v>2215400</v>
      </c>
      <c r="R129" s="186">
        <f t="shared" si="16"/>
        <v>2187400</v>
      </c>
      <c r="S129" s="204">
        <v>2</v>
      </c>
      <c r="T129" s="204" t="s">
        <v>1995</v>
      </c>
      <c r="U129" s="154">
        <f t="shared" si="23"/>
        <v>90</v>
      </c>
      <c r="V129" s="137"/>
      <c r="W129" s="137"/>
      <c r="X129" s="119">
        <f t="shared" si="17"/>
        <v>707753.79310344823</v>
      </c>
      <c r="Y129" s="119">
        <f t="shared" si="18"/>
        <v>262131.03448275861</v>
      </c>
      <c r="Z129" s="119">
        <f t="shared" si="19"/>
        <v>393196.55172413791</v>
      </c>
    </row>
    <row r="130" spans="1:26" ht="31.5">
      <c r="A130" s="144">
        <f>IF(D130="","",SUBTOTAL(3,$D$11:D130))</f>
        <v>103</v>
      </c>
      <c r="B130" s="144" t="s">
        <v>192</v>
      </c>
      <c r="C130" s="150" t="s">
        <v>119</v>
      </c>
      <c r="D130" s="145">
        <v>290</v>
      </c>
      <c r="E130" s="151">
        <v>11</v>
      </c>
      <c r="F130" s="152">
        <v>3.8</v>
      </c>
      <c r="G130" s="145">
        <v>6</v>
      </c>
      <c r="H130" s="145">
        <v>113</v>
      </c>
      <c r="I130" s="144" t="s">
        <v>188</v>
      </c>
      <c r="J130" s="144" t="s">
        <v>2054</v>
      </c>
      <c r="K130" s="121">
        <v>2279943</v>
      </c>
      <c r="L130" s="80">
        <f t="shared" si="13"/>
        <v>261512.37157500006</v>
      </c>
      <c r="M130" s="186" t="str" cm="1">
        <f t="array" ref="M130">IF(OR($B130="",$S130="",$T130=""),"",IFERROR(IF($S130&lt;&gt;SUMPRODUCT(IFERROR(--MID($T130,SEARCH('Nhân công vận hành'!$A$3:$A$100,$T130)-1,1),0)),"",SUMPRODUCT(IFERROR(--MID($T130,SEARCH('Nhân công vận hành'!$A$3:$A$100,$T130)-1,1),0),'Nhân công vận hành'!#REF!)),""))</f>
        <v/>
      </c>
      <c r="N130" s="186" cm="1">
        <f t="array" ref="N130">IF(OR($B130="",$S130="",$T130=""),"",IFERROR(IF($S130&lt;&gt;SUMPRODUCT(IFERROR(--MID($T130,SEARCH('Nhân công vận hành'!$A$3:$A$100,$T130)-1,1),0)),"",SUMPRODUCT(IFERROR(--MID($T130,SEARCH('Nhân công vận hành'!$A$3:$A$100,$T130)-1,1),0),'Nhân công vận hành'!$E$3:$E$100)),""))</f>
        <v>644000</v>
      </c>
      <c r="O130" s="186" cm="1">
        <f t="array" ref="O130">IF(OR($B130="",$S130="",$T130=""),"",IFERROR(IF($S130&lt;&gt;SUMPRODUCT(IFERROR(--MID($T130,SEARCH('Nhân công vận hành'!$A$3:$A$100,$T130)-1,1),0)),"",SUMPRODUCT(IFERROR(--MID($T130,SEARCH('Nhân công vận hành'!$A$3:$A$100,$T130)-1,1),0),'Nhân công vận hành'!$F$3:$F$100)),""))</f>
        <v>616000</v>
      </c>
      <c r="P130" s="186" t="e">
        <f t="shared" si="14"/>
        <v>#VALUE!</v>
      </c>
      <c r="Q130" s="186">
        <f t="shared" si="15"/>
        <v>2454300</v>
      </c>
      <c r="R130" s="186">
        <f t="shared" si="16"/>
        <v>2426300</v>
      </c>
      <c r="S130" s="204">
        <v>2</v>
      </c>
      <c r="T130" s="204" t="s">
        <v>1995</v>
      </c>
      <c r="U130" s="154">
        <f t="shared" si="23"/>
        <v>113</v>
      </c>
      <c r="V130" s="137"/>
      <c r="W130" s="137"/>
      <c r="X130" s="119">
        <f t="shared" si="17"/>
        <v>778325.36896551726</v>
      </c>
      <c r="Y130" s="119">
        <f t="shared" si="18"/>
        <v>298751.15172413795</v>
      </c>
      <c r="Z130" s="119">
        <f t="shared" si="19"/>
        <v>471712.3448275862</v>
      </c>
    </row>
    <row r="131" spans="1:26" ht="31.5">
      <c r="A131" s="144">
        <f>IF(D131="","",SUBTOTAL(3,$D$11:D131))</f>
        <v>104</v>
      </c>
      <c r="B131" s="144" t="s">
        <v>193</v>
      </c>
      <c r="C131" s="150" t="s">
        <v>91</v>
      </c>
      <c r="D131" s="145">
        <v>290</v>
      </c>
      <c r="E131" s="151">
        <v>11</v>
      </c>
      <c r="F131" s="152">
        <v>3.8</v>
      </c>
      <c r="G131" s="145">
        <v>6</v>
      </c>
      <c r="H131" s="145">
        <v>120</v>
      </c>
      <c r="I131" s="144" t="s">
        <v>188</v>
      </c>
      <c r="J131" s="144" t="s">
        <v>2054</v>
      </c>
      <c r="K131" s="121">
        <v>3161607</v>
      </c>
      <c r="L131" s="80">
        <f t="shared" si="13"/>
        <v>277712.25300000003</v>
      </c>
      <c r="M131" s="186" t="str" cm="1">
        <f t="array" ref="M131">IF(OR($B131="",$S131="",$T131=""),"",IFERROR(IF($S131&lt;&gt;SUMPRODUCT(IFERROR(--MID($T131,SEARCH('Nhân công vận hành'!$A$3:$A$100,$T131)-1,1),0)),"",SUMPRODUCT(IFERROR(--MID($T131,SEARCH('Nhân công vận hành'!$A$3:$A$100,$T131)-1,1),0),'Nhân công vận hành'!#REF!)),""))</f>
        <v/>
      </c>
      <c r="N131" s="186" cm="1">
        <f t="array" ref="N131">IF(OR($B131="",$S131="",$T131=""),"",IFERROR(IF($S131&lt;&gt;SUMPRODUCT(IFERROR(--MID($T131,SEARCH('Nhân công vận hành'!$A$3:$A$100,$T131)-1,1),0)),"",SUMPRODUCT(IFERROR(--MID($T131,SEARCH('Nhân công vận hành'!$A$3:$A$100,$T131)-1,1),0),'Nhân công vận hành'!$E$3:$E$100)),""))</f>
        <v>644000</v>
      </c>
      <c r="O131" s="186" cm="1">
        <f t="array" ref="O131">IF(OR($B131="",$S131="",$T131=""),"",IFERROR(IF($S131&lt;&gt;SUMPRODUCT(IFERROR(--MID($T131,SEARCH('Nhân công vận hành'!$A$3:$A$100,$T131)-1,1),0)),"",SUMPRODUCT(IFERROR(--MID($T131,SEARCH('Nhân công vận hành'!$A$3:$A$100,$T131)-1,1),0),'Nhân công vận hành'!$F$3:$F$100)),""))</f>
        <v>616000</v>
      </c>
      <c r="P131" s="186" t="e">
        <f t="shared" si="14"/>
        <v>#VALUE!</v>
      </c>
      <c r="Q131" s="186">
        <f t="shared" si="15"/>
        <v>3069400</v>
      </c>
      <c r="R131" s="186">
        <f t="shared" si="16"/>
        <v>3041400</v>
      </c>
      <c r="S131" s="204">
        <v>2</v>
      </c>
      <c r="T131" s="204" t="s">
        <v>1995</v>
      </c>
      <c r="U131" s="154">
        <f t="shared" si="23"/>
        <v>120</v>
      </c>
      <c r="V131" s="137"/>
      <c r="W131" s="137"/>
      <c r="X131" s="119">
        <f t="shared" si="17"/>
        <v>1079307.2172413792</v>
      </c>
      <c r="Y131" s="119">
        <f t="shared" si="18"/>
        <v>414279.53793103446</v>
      </c>
      <c r="Z131" s="119">
        <f t="shared" si="19"/>
        <v>654125.58620689658</v>
      </c>
    </row>
    <row r="132" spans="1:26" ht="31.5">
      <c r="A132" s="144">
        <f>IF(D132="","",SUBTOTAL(3,$D$11:D132))</f>
        <v>105</v>
      </c>
      <c r="B132" s="144" t="s">
        <v>194</v>
      </c>
      <c r="C132" s="150" t="s">
        <v>137</v>
      </c>
      <c r="D132" s="145">
        <v>290</v>
      </c>
      <c r="E132" s="151">
        <v>11</v>
      </c>
      <c r="F132" s="152">
        <v>3.8</v>
      </c>
      <c r="G132" s="145">
        <v>6</v>
      </c>
      <c r="H132" s="145">
        <v>128</v>
      </c>
      <c r="I132" s="144" t="s">
        <v>188</v>
      </c>
      <c r="J132" s="144" t="s">
        <v>2054</v>
      </c>
      <c r="K132" s="121">
        <v>3962098</v>
      </c>
      <c r="L132" s="80">
        <f t="shared" si="13"/>
        <v>296226.40320000006</v>
      </c>
      <c r="M132" s="186" t="str" cm="1">
        <f t="array" ref="M132">IF(OR($B132="",$S132="",$T132=""),"",IFERROR(IF($S132&lt;&gt;SUMPRODUCT(IFERROR(--MID($T132,SEARCH('Nhân công vận hành'!$A$3:$A$100,$T132)-1,1),0)),"",SUMPRODUCT(IFERROR(--MID($T132,SEARCH('Nhân công vận hành'!$A$3:$A$100,$T132)-1,1),0),'Nhân công vận hành'!#REF!)),""))</f>
        <v/>
      </c>
      <c r="N132" s="186" cm="1">
        <f t="array" ref="N132">IF(OR($B132="",$S132="",$T132=""),"",IFERROR(IF($S132&lt;&gt;SUMPRODUCT(IFERROR(--MID($T132,SEARCH('Nhân công vận hành'!$A$3:$A$100,$T132)-1,1),0)),"",SUMPRODUCT(IFERROR(--MID($T132,SEARCH('Nhân công vận hành'!$A$3:$A$100,$T132)-1,1),0),'Nhân công vận hành'!$E$3:$E$100)),""))</f>
        <v>644000</v>
      </c>
      <c r="O132" s="186" cm="1">
        <f t="array" ref="O132">IF(OR($B132="",$S132="",$T132=""),"",IFERROR(IF($S132&lt;&gt;SUMPRODUCT(IFERROR(--MID($T132,SEARCH('Nhân công vận hành'!$A$3:$A$100,$T132)-1,1),0)),"",SUMPRODUCT(IFERROR(--MID($T132,SEARCH('Nhân công vận hành'!$A$3:$A$100,$T132)-1,1),0),'Nhân công vận hành'!$F$3:$F$100)),""))</f>
        <v>616000</v>
      </c>
      <c r="P132" s="186" t="e">
        <f t="shared" si="14"/>
        <v>#VALUE!</v>
      </c>
      <c r="Q132" s="186">
        <f t="shared" si="15"/>
        <v>3631700</v>
      </c>
      <c r="R132" s="186">
        <f t="shared" si="16"/>
        <v>3603700</v>
      </c>
      <c r="S132" s="204">
        <v>2</v>
      </c>
      <c r="T132" s="204" t="s">
        <v>1995</v>
      </c>
      <c r="U132" s="154">
        <f t="shared" si="23"/>
        <v>128</v>
      </c>
      <c r="V132" s="137"/>
      <c r="W132" s="137"/>
      <c r="X132" s="119">
        <f t="shared" si="17"/>
        <v>1352578.2827586208</v>
      </c>
      <c r="Y132" s="119">
        <f t="shared" si="18"/>
        <v>519171.46206896554</v>
      </c>
      <c r="Z132" s="119">
        <f t="shared" si="19"/>
        <v>819744.41379310342</v>
      </c>
    </row>
    <row r="133" spans="1:26" ht="31.5">
      <c r="A133" s="144">
        <f>IF(D133="","",SUBTOTAL(3,$D$11:D133))</f>
        <v>106</v>
      </c>
      <c r="B133" s="144" t="s">
        <v>195</v>
      </c>
      <c r="C133" s="150" t="s">
        <v>139</v>
      </c>
      <c r="D133" s="145">
        <v>290</v>
      </c>
      <c r="E133" s="151">
        <v>11</v>
      </c>
      <c r="F133" s="152">
        <v>3.5</v>
      </c>
      <c r="G133" s="145">
        <v>6</v>
      </c>
      <c r="H133" s="145">
        <v>135</v>
      </c>
      <c r="I133" s="144" t="s">
        <v>188</v>
      </c>
      <c r="J133" s="144" t="s">
        <v>2054</v>
      </c>
      <c r="K133" s="121">
        <v>4598753</v>
      </c>
      <c r="L133" s="80">
        <f t="shared" si="13"/>
        <v>312426.28462500009</v>
      </c>
      <c r="M133" s="186" t="str" cm="1">
        <f t="array" ref="M133">IF(OR($B133="",$S133="",$T133=""),"",IFERROR(IF($S133&lt;&gt;SUMPRODUCT(IFERROR(--MID($T133,SEARCH('Nhân công vận hành'!$A$3:$A$100,$T133)-1,1),0)),"",SUMPRODUCT(IFERROR(--MID($T133,SEARCH('Nhân công vận hành'!$A$3:$A$100,$T133)-1,1),0),'Nhân công vận hành'!#REF!)),""))</f>
        <v/>
      </c>
      <c r="N133" s="186" cm="1">
        <f t="array" ref="N133">IF(OR($B133="",$S133="",$T133=""),"",IFERROR(IF($S133&lt;&gt;SUMPRODUCT(IFERROR(--MID($T133,SEARCH('Nhân công vận hành'!$A$3:$A$100,$T133)-1,1),0)),"",SUMPRODUCT(IFERROR(--MID($T133,SEARCH('Nhân công vận hành'!$A$3:$A$100,$T133)-1,1),0),'Nhân công vận hành'!$E$3:$E$100)),""))</f>
        <v>644000</v>
      </c>
      <c r="O133" s="186" cm="1">
        <f t="array" ref="O133">IF(OR($B133="",$S133="",$T133=""),"",IFERROR(IF($S133&lt;&gt;SUMPRODUCT(IFERROR(--MID($T133,SEARCH('Nhân công vận hành'!$A$3:$A$100,$T133)-1,1),0)),"",SUMPRODUCT(IFERROR(--MID($T133,SEARCH('Nhân công vận hành'!$A$3:$A$100,$T133)-1,1),0),'Nhân công vận hành'!$F$3:$F$100)),""))</f>
        <v>616000</v>
      </c>
      <c r="P133" s="186" t="e">
        <f t="shared" si="14"/>
        <v>#VALUE!</v>
      </c>
      <c r="Q133" s="186">
        <f t="shared" si="15"/>
        <v>4032800</v>
      </c>
      <c r="R133" s="186">
        <f t="shared" si="16"/>
        <v>4004800</v>
      </c>
      <c r="S133" s="204">
        <v>2</v>
      </c>
      <c r="T133" s="204" t="s">
        <v>1995</v>
      </c>
      <c r="U133" s="154">
        <f t="shared" si="23"/>
        <v>135</v>
      </c>
      <c r="V133" s="137"/>
      <c r="W133" s="137"/>
      <c r="X133" s="119">
        <f t="shared" si="17"/>
        <v>1569919.1275862069</v>
      </c>
      <c r="Y133" s="119">
        <f t="shared" si="18"/>
        <v>555021.91379310354</v>
      </c>
      <c r="Z133" s="119">
        <f t="shared" si="19"/>
        <v>951466.13793103443</v>
      </c>
    </row>
    <row r="134" spans="1:26" ht="31.5">
      <c r="A134" s="144">
        <f>IF(D134="","",SUBTOTAL(3,$D$11:D134))</f>
        <v>107</v>
      </c>
      <c r="B134" s="144" t="s">
        <v>196</v>
      </c>
      <c r="C134" s="150" t="s">
        <v>141</v>
      </c>
      <c r="D134" s="145">
        <v>290</v>
      </c>
      <c r="E134" s="151">
        <v>11</v>
      </c>
      <c r="F134" s="152">
        <v>3.5</v>
      </c>
      <c r="G134" s="145">
        <v>6</v>
      </c>
      <c r="H134" s="145">
        <v>143</v>
      </c>
      <c r="I134" s="144" t="s">
        <v>188</v>
      </c>
      <c r="J134" s="144" t="s">
        <v>2054</v>
      </c>
      <c r="K134" s="121">
        <v>5768420</v>
      </c>
      <c r="L134" s="80">
        <f t="shared" si="13"/>
        <v>330940.43482500006</v>
      </c>
      <c r="M134" s="186" t="str" cm="1">
        <f t="array" ref="M134">IF(OR($B134="",$S134="",$T134=""),"",IFERROR(IF($S134&lt;&gt;SUMPRODUCT(IFERROR(--MID($T134,SEARCH('Nhân công vận hành'!$A$3:$A$100,$T134)-1,1),0)),"",SUMPRODUCT(IFERROR(--MID($T134,SEARCH('Nhân công vận hành'!$A$3:$A$100,$T134)-1,1),0),'Nhân công vận hành'!#REF!)),""))</f>
        <v/>
      </c>
      <c r="N134" s="186" cm="1">
        <f t="array" ref="N134">IF(OR($B134="",$S134="",$T134=""),"",IFERROR(IF($S134&lt;&gt;SUMPRODUCT(IFERROR(--MID($T134,SEARCH('Nhân công vận hành'!$A$3:$A$100,$T134)-1,1),0)),"",SUMPRODUCT(IFERROR(--MID($T134,SEARCH('Nhân công vận hành'!$A$3:$A$100,$T134)-1,1),0),'Nhân công vận hành'!$E$3:$E$100)),""))</f>
        <v>644000</v>
      </c>
      <c r="O134" s="186" cm="1">
        <f t="array" ref="O134">IF(OR($B134="",$S134="",$T134=""),"",IFERROR(IF($S134&lt;&gt;SUMPRODUCT(IFERROR(--MID($T134,SEARCH('Nhân công vận hành'!$A$3:$A$100,$T134)-1,1),0)),"",SUMPRODUCT(IFERROR(--MID($T134,SEARCH('Nhân công vận hành'!$A$3:$A$100,$T134)-1,1),0),'Nhân công vận hành'!$F$3:$F$100)),""))</f>
        <v>616000</v>
      </c>
      <c r="P134" s="186" t="e">
        <f t="shared" si="14"/>
        <v>#VALUE!</v>
      </c>
      <c r="Q134" s="186">
        <f t="shared" si="15"/>
        <v>4833800</v>
      </c>
      <c r="R134" s="186">
        <f t="shared" si="16"/>
        <v>4805800</v>
      </c>
      <c r="S134" s="204">
        <v>2</v>
      </c>
      <c r="T134" s="204" t="s">
        <v>1995</v>
      </c>
      <c r="U134" s="154">
        <f t="shared" si="23"/>
        <v>143</v>
      </c>
      <c r="V134" s="137"/>
      <c r="W134" s="137"/>
      <c r="X134" s="119">
        <f t="shared" si="17"/>
        <v>1969219.2413793104</v>
      </c>
      <c r="Y134" s="119">
        <f t="shared" si="18"/>
        <v>696188.6206896553</v>
      </c>
      <c r="Z134" s="119">
        <f t="shared" si="19"/>
        <v>1193466.2068965517</v>
      </c>
    </row>
    <row r="135" spans="1:26" ht="31.5">
      <c r="A135" s="144">
        <f>IF(D135="","",SUBTOTAL(3,$D$11:D135))</f>
        <v>108</v>
      </c>
      <c r="B135" s="144" t="s">
        <v>197</v>
      </c>
      <c r="C135" s="150" t="s">
        <v>172</v>
      </c>
      <c r="D135" s="145">
        <v>290</v>
      </c>
      <c r="E135" s="151">
        <v>11</v>
      </c>
      <c r="F135" s="152">
        <v>3.5</v>
      </c>
      <c r="G135" s="145">
        <v>6</v>
      </c>
      <c r="H135" s="145">
        <v>198</v>
      </c>
      <c r="I135" s="144" t="s">
        <v>188</v>
      </c>
      <c r="J135" s="144" t="s">
        <v>2054</v>
      </c>
      <c r="K135" s="121">
        <v>7210611</v>
      </c>
      <c r="L135" s="80">
        <f t="shared" si="13"/>
        <v>458225.21745000011</v>
      </c>
      <c r="M135" s="186" t="str" cm="1">
        <f t="array" ref="M135">IF(OR($B135="",$S135="",$T135=""),"",IFERROR(IF($S135&lt;&gt;SUMPRODUCT(IFERROR(--MID($T135,SEARCH('Nhân công vận hành'!$A$3:$A$100,$T135)-1,1),0)),"",SUMPRODUCT(IFERROR(--MID($T135,SEARCH('Nhân công vận hành'!$A$3:$A$100,$T135)-1,1),0),'Nhân công vận hành'!#REF!)),""))</f>
        <v/>
      </c>
      <c r="N135" s="186" cm="1">
        <f t="array" ref="N135">IF(OR($B135="",$S135="",$T135=""),"",IFERROR(IF($S135&lt;&gt;SUMPRODUCT(IFERROR(--MID($T135,SEARCH('Nhân công vận hành'!$A$3:$A$100,$T135)-1,1),0)),"",SUMPRODUCT(IFERROR(--MID($T135,SEARCH('Nhân công vận hành'!$A$3:$A$100,$T135)-1,1),0),'Nhân công vận hành'!$E$3:$E$100)),""))</f>
        <v>644000</v>
      </c>
      <c r="O135" s="186" cm="1">
        <f t="array" ref="O135">IF(OR($B135="",$S135="",$T135=""),"",IFERROR(IF($S135&lt;&gt;SUMPRODUCT(IFERROR(--MID($T135,SEARCH('Nhân công vận hành'!$A$3:$A$100,$T135)-1,1),0)),"",SUMPRODUCT(IFERROR(--MID($T135,SEARCH('Nhân công vận hành'!$A$3:$A$100,$T135)-1,1),0),'Nhân công vận hành'!$F$3:$F$100)),""))</f>
        <v>616000</v>
      </c>
      <c r="P135" s="186" t="e">
        <f t="shared" si="14"/>
        <v>#VALUE!</v>
      </c>
      <c r="Q135" s="186">
        <f t="shared" si="15"/>
        <v>5925900</v>
      </c>
      <c r="R135" s="186">
        <f t="shared" si="16"/>
        <v>5897900</v>
      </c>
      <c r="S135" s="204">
        <v>2</v>
      </c>
      <c r="T135" s="204" t="s">
        <v>1995</v>
      </c>
      <c r="U135" s="154">
        <f t="shared" si="23"/>
        <v>198</v>
      </c>
      <c r="V135" s="137"/>
      <c r="W135" s="137"/>
      <c r="X135" s="119">
        <f t="shared" si="17"/>
        <v>2461553.4103448275</v>
      </c>
      <c r="Y135" s="119">
        <f t="shared" si="18"/>
        <v>870246.15517241391</v>
      </c>
      <c r="Z135" s="119">
        <f t="shared" si="19"/>
        <v>1491850.551724138</v>
      </c>
    </row>
    <row r="136" spans="1:26">
      <c r="A136" s="144" t="str">
        <f>IF(D136="","",SUBTOTAL(3,$D$11:D136))</f>
        <v/>
      </c>
      <c r="B136" s="148" t="s">
        <v>198</v>
      </c>
      <c r="C136" s="146" t="s">
        <v>199</v>
      </c>
      <c r="D136" s="144"/>
      <c r="E136" s="144"/>
      <c r="F136" s="144"/>
      <c r="G136" s="144"/>
      <c r="H136" s="144"/>
      <c r="I136" s="144"/>
      <c r="J136" s="144">
        <v>0</v>
      </c>
      <c r="K136" s="121"/>
      <c r="L136" s="80">
        <f t="shared" si="13"/>
        <v>0</v>
      </c>
      <c r="M136" s="186"/>
      <c r="N136" s="186"/>
      <c r="O136" s="186"/>
      <c r="P136" s="186"/>
      <c r="Q136" s="186"/>
      <c r="R136" s="186"/>
      <c r="S136" s="204" t="s">
        <v>1992</v>
      </c>
      <c r="T136" s="204" t="s">
        <v>1992</v>
      </c>
      <c r="U136" s="137"/>
      <c r="V136" s="137"/>
      <c r="W136" s="137"/>
      <c r="X136" s="119"/>
      <c r="Y136" s="119"/>
      <c r="Z136" s="119"/>
    </row>
    <row r="137" spans="1:26" ht="63" hidden="1">
      <c r="A137" s="144">
        <f>IF(D137="","",SUBTOTAL(3,$D$11:D137))</f>
        <v>108</v>
      </c>
      <c r="B137" s="144" t="s">
        <v>200</v>
      </c>
      <c r="C137" s="150" t="s">
        <v>201</v>
      </c>
      <c r="D137" s="145">
        <v>195</v>
      </c>
      <c r="E137" s="151">
        <v>9</v>
      </c>
      <c r="F137" s="152">
        <v>6.2</v>
      </c>
      <c r="G137" s="145">
        <v>7</v>
      </c>
      <c r="H137" s="145">
        <v>81</v>
      </c>
      <c r="I137" s="144" t="s">
        <v>15</v>
      </c>
      <c r="J137" s="144" t="s">
        <v>2055</v>
      </c>
      <c r="K137" s="121">
        <v>2794100</v>
      </c>
      <c r="L137" s="80">
        <f t="shared" si="13"/>
        <v>1690595.1818181816</v>
      </c>
      <c r="M137" s="186" t="str" cm="1">
        <f t="array" ref="M137">IF(OR($B137="",$S137="",$T137=""),"",IFERROR(IF($S137&lt;&gt;SUMPRODUCT(IFERROR(--MID($T137,SEARCH('Nhân công vận hành'!$A$3:$A$100,$T137)-1,1),0)),"",SUMPRODUCT(IFERROR(--MID($T137,SEARCH('Nhân công vận hành'!$A$3:$A$100,$T137)-1,1),0),'Nhân công vận hành'!#REF!)),""))</f>
        <v/>
      </c>
      <c r="N137" s="186" cm="1">
        <f t="array" ref="N137">IF(OR($B137="",$S137="",$T137=""),"",IFERROR(IF($S137&lt;&gt;SUMPRODUCT(IFERROR(--MID($T137,SEARCH('Nhân công vận hành'!$A$3:$A$100,$T137)-1,1),0)),"",SUMPRODUCT(IFERROR(--MID($T137,SEARCH('Nhân công vận hành'!$A$3:$A$100,$T137)-1,1),0),'Nhân công vận hành'!$E$3:$E$100)),""))</f>
        <v>0</v>
      </c>
      <c r="O137" s="186" cm="1">
        <f t="array" ref="O137">IF(OR($B137="",$S137="",$T137=""),"",IFERROR(IF($S137&lt;&gt;SUMPRODUCT(IFERROR(--MID($T137,SEARCH('Nhân công vận hành'!$A$3:$A$100,$T137)-1,1),0)),"",SUMPRODUCT(IFERROR(--MID($T137,SEARCH('Nhân công vận hành'!$A$3:$A$100,$T137)-1,1),0),'Nhân công vận hành'!$F$3:$F$100)),""))</f>
        <v>0</v>
      </c>
      <c r="P137" s="186" t="e">
        <f t="shared" si="14"/>
        <v>#VALUE!</v>
      </c>
      <c r="Q137" s="186">
        <f t="shared" si="15"/>
        <v>4742600</v>
      </c>
      <c r="R137" s="186">
        <f t="shared" si="16"/>
        <v>4742600</v>
      </c>
      <c r="S137" s="204">
        <v>6</v>
      </c>
      <c r="T137" s="204" t="s">
        <v>1996</v>
      </c>
      <c r="U137" s="137"/>
      <c r="V137" s="137"/>
      <c r="W137" s="154">
        <f>H137</f>
        <v>81</v>
      </c>
      <c r="X137" s="119">
        <f t="shared" si="17"/>
        <v>1160626.1538461538</v>
      </c>
      <c r="Y137" s="119">
        <f t="shared" si="18"/>
        <v>888380.51282051287</v>
      </c>
      <c r="Z137" s="119">
        <f t="shared" si="19"/>
        <v>1003010.2564102566</v>
      </c>
    </row>
    <row r="138" spans="1:26" ht="94.5" hidden="1">
      <c r="A138" s="144">
        <f>IF(D138="","",SUBTOTAL(3,$D$11:D138))</f>
        <v>108</v>
      </c>
      <c r="B138" s="144" t="s">
        <v>202</v>
      </c>
      <c r="C138" s="150" t="s">
        <v>203</v>
      </c>
      <c r="D138" s="145">
        <v>195</v>
      </c>
      <c r="E138" s="151">
        <v>9</v>
      </c>
      <c r="F138" s="152">
        <v>6</v>
      </c>
      <c r="G138" s="145">
        <v>7</v>
      </c>
      <c r="H138" s="145">
        <v>118</v>
      </c>
      <c r="I138" s="144" t="s">
        <v>15</v>
      </c>
      <c r="J138" s="144" t="s">
        <v>2056</v>
      </c>
      <c r="K138" s="121">
        <v>4205700</v>
      </c>
      <c r="L138" s="80">
        <f t="shared" si="13"/>
        <v>2462842.3636363633</v>
      </c>
      <c r="M138" s="186" t="str" cm="1">
        <f t="array" ref="M138">IF(OR($B138="",$S138="",$T138=""),"",IFERROR(IF($S138&lt;&gt;SUMPRODUCT(IFERROR(--MID($T138,SEARCH('Nhân công vận hành'!$A$3:$A$100,$T138)-1,1),0)),"",SUMPRODUCT(IFERROR(--MID($T138,SEARCH('Nhân công vận hành'!$A$3:$A$100,$T138)-1,1),0),'Nhân công vận hành'!#REF!)),""))</f>
        <v/>
      </c>
      <c r="N138" s="186" cm="1">
        <f t="array" ref="N138">IF(OR($B138="",$S138="",$T138=""),"",IFERROR(IF($S138&lt;&gt;SUMPRODUCT(IFERROR(--MID($T138,SEARCH('Nhân công vận hành'!$A$3:$A$100,$T138)-1,1),0)),"",SUMPRODUCT(IFERROR(--MID($T138,SEARCH('Nhân công vận hành'!$A$3:$A$100,$T138)-1,1),0),'Nhân công vận hành'!$E$3:$E$100)),""))</f>
        <v>0</v>
      </c>
      <c r="O138" s="186" cm="1">
        <f t="array" ref="O138">IF(OR($B138="",$S138="",$T138=""),"",IFERROR(IF($S138&lt;&gt;SUMPRODUCT(IFERROR(--MID($T138,SEARCH('Nhân công vận hành'!$A$3:$A$100,$T138)-1,1),0)),"",SUMPRODUCT(IFERROR(--MID($T138,SEARCH('Nhân công vận hành'!$A$3:$A$100,$T138)-1,1),0),'Nhân công vận hành'!$F$3:$F$100)),""))</f>
        <v>0</v>
      </c>
      <c r="P138" s="186" t="e">
        <f t="shared" si="14"/>
        <v>#VALUE!</v>
      </c>
      <c r="Q138" s="186">
        <f t="shared" si="15"/>
        <v>7013600</v>
      </c>
      <c r="R138" s="186">
        <f t="shared" si="16"/>
        <v>7013600</v>
      </c>
      <c r="S138" s="204">
        <v>8</v>
      </c>
      <c r="T138" s="204" t="s">
        <v>1997</v>
      </c>
      <c r="U138" s="137"/>
      <c r="V138" s="137"/>
      <c r="W138" s="154">
        <f>H138</f>
        <v>118</v>
      </c>
      <c r="X138" s="119">
        <f t="shared" si="17"/>
        <v>1746983.076923077</v>
      </c>
      <c r="Y138" s="119">
        <f t="shared" si="18"/>
        <v>1294061.5384615385</v>
      </c>
      <c r="Z138" s="119">
        <f t="shared" si="19"/>
        <v>1509738.4615384615</v>
      </c>
    </row>
    <row r="139" spans="1:26">
      <c r="A139" s="144" t="str">
        <f>IF(D139="","",SUBTOTAL(3,$D$11:D139))</f>
        <v/>
      </c>
      <c r="B139" s="148" t="s">
        <v>204</v>
      </c>
      <c r="C139" s="146" t="s">
        <v>205</v>
      </c>
      <c r="D139" s="144"/>
      <c r="E139" s="144"/>
      <c r="F139" s="144"/>
      <c r="G139" s="144"/>
      <c r="H139" s="144"/>
      <c r="I139" s="144"/>
      <c r="J139" s="144">
        <v>0</v>
      </c>
      <c r="K139" s="121"/>
      <c r="L139" s="80">
        <f t="shared" si="13"/>
        <v>0</v>
      </c>
      <c r="M139" s="186"/>
      <c r="N139" s="186"/>
      <c r="O139" s="186"/>
      <c r="P139" s="186"/>
      <c r="Q139" s="186"/>
      <c r="R139" s="186"/>
      <c r="S139" s="204" t="s">
        <v>1992</v>
      </c>
      <c r="T139" s="204" t="s">
        <v>1992</v>
      </c>
      <c r="U139" s="137"/>
      <c r="V139" s="137"/>
      <c r="W139" s="137"/>
      <c r="X139" s="119"/>
      <c r="Y139" s="119"/>
      <c r="Z139" s="119"/>
    </row>
    <row r="140" spans="1:26" ht="31.5">
      <c r="A140" s="144">
        <f>IF(D140="","",SUBTOTAL(3,$D$11:D140))</f>
        <v>109</v>
      </c>
      <c r="B140" s="144" t="s">
        <v>206</v>
      </c>
      <c r="C140" s="150" t="s">
        <v>111</v>
      </c>
      <c r="D140" s="145">
        <v>195</v>
      </c>
      <c r="E140" s="151">
        <v>12</v>
      </c>
      <c r="F140" s="152">
        <v>2.8</v>
      </c>
      <c r="G140" s="145">
        <v>5</v>
      </c>
      <c r="H140" s="145">
        <v>81</v>
      </c>
      <c r="I140" s="144" t="s">
        <v>188</v>
      </c>
      <c r="J140" s="144" t="s">
        <v>2054</v>
      </c>
      <c r="K140" s="121">
        <v>471300</v>
      </c>
      <c r="L140" s="80">
        <f t="shared" si="13"/>
        <v>187455.77077500004</v>
      </c>
      <c r="M140" s="186" t="str" cm="1">
        <f t="array" ref="M140">IF(OR($B140="",$S140="",$T140=""),"",IFERROR(IF($S140&lt;&gt;SUMPRODUCT(IFERROR(--MID($T140,SEARCH('Nhân công vận hành'!$A$3:$A$100,$T140)-1,1),0)),"",SUMPRODUCT(IFERROR(--MID($T140,SEARCH('Nhân công vận hành'!$A$3:$A$100,$T140)-1,1),0),'Nhân công vận hành'!#REF!)),""))</f>
        <v/>
      </c>
      <c r="N140" s="186" cm="1">
        <f t="array" ref="N140">IF(OR($B140="",$S140="",$T140=""),"",IFERROR(IF($S140&lt;&gt;SUMPRODUCT(IFERROR(--MID($T140,SEARCH('Nhân công vận hành'!$A$3:$A$100,$T140)-1,1),0)),"",SUMPRODUCT(IFERROR(--MID($T140,SEARCH('Nhân công vận hành'!$A$3:$A$100,$T140)-1,1),0),'Nhân công vận hành'!$E$3:$E$100)),""))</f>
        <v>644000</v>
      </c>
      <c r="O140" s="186" cm="1">
        <f t="array" ref="O140">IF(OR($B140="",$S140="",$T140=""),"",IFERROR(IF($S140&lt;&gt;SUMPRODUCT(IFERROR(--MID($T140,SEARCH('Nhân công vận hành'!$A$3:$A$100,$T140)-1,1),0)),"",SUMPRODUCT(IFERROR(--MID($T140,SEARCH('Nhân công vận hành'!$A$3:$A$100,$T140)-1,1),0),'Nhân công vận hành'!$F$3:$F$100)),""))</f>
        <v>616000</v>
      </c>
      <c r="P140" s="186" t="e">
        <f t="shared" si="14"/>
        <v>#VALUE!</v>
      </c>
      <c r="Q140" s="186">
        <f t="shared" si="15"/>
        <v>1281000</v>
      </c>
      <c r="R140" s="186">
        <f t="shared" si="16"/>
        <v>1253000</v>
      </c>
      <c r="S140" s="204">
        <v>2</v>
      </c>
      <c r="T140" s="204" t="s">
        <v>1995</v>
      </c>
      <c r="U140" s="154">
        <f t="shared" ref="U140:U148" si="24">H140</f>
        <v>81</v>
      </c>
      <c r="V140" s="137"/>
      <c r="W140" s="137"/>
      <c r="X140" s="119">
        <f t="shared" si="17"/>
        <v>261027.69230769231</v>
      </c>
      <c r="Y140" s="119">
        <f t="shared" si="18"/>
        <v>67673.846153846142</v>
      </c>
      <c r="Z140" s="119">
        <f t="shared" si="19"/>
        <v>120846.15384615384</v>
      </c>
    </row>
    <row r="141" spans="1:26" ht="31.5">
      <c r="A141" s="144">
        <f>IF(D141="","",SUBTOTAL(3,$D$11:D141))</f>
        <v>110</v>
      </c>
      <c r="B141" s="144" t="s">
        <v>207</v>
      </c>
      <c r="C141" s="150" t="s">
        <v>119</v>
      </c>
      <c r="D141" s="145">
        <v>195</v>
      </c>
      <c r="E141" s="151">
        <v>12</v>
      </c>
      <c r="F141" s="152">
        <v>2.8</v>
      </c>
      <c r="G141" s="145">
        <v>5</v>
      </c>
      <c r="H141" s="145">
        <v>90</v>
      </c>
      <c r="I141" s="144" t="s">
        <v>188</v>
      </c>
      <c r="J141" s="144" t="s">
        <v>2054</v>
      </c>
      <c r="K141" s="121">
        <v>655320</v>
      </c>
      <c r="L141" s="80">
        <f t="shared" ref="L141:L204" si="25">IF(SUMPRODUCT($U$6:$W$6,$U$7:$W$7,$U141:$W141),SUMPRODUCT($U$6:$W$6,$U$7:$W$7,$U141:$W141),0)</f>
        <v>208284.18975000005</v>
      </c>
      <c r="M141" s="186" t="str" cm="1">
        <f t="array" ref="M141">IF(OR($B141="",$S141="",$T141=""),"",IFERROR(IF($S141&lt;&gt;SUMPRODUCT(IFERROR(--MID($T141,SEARCH('Nhân công vận hành'!$A$3:$A$100,$T141)-1,1),0)),"",SUMPRODUCT(IFERROR(--MID($T141,SEARCH('Nhân công vận hành'!$A$3:$A$100,$T141)-1,1),0),'Nhân công vận hành'!#REF!)),""))</f>
        <v/>
      </c>
      <c r="N141" s="186" cm="1">
        <f t="array" ref="N141">IF(OR($B141="",$S141="",$T141=""),"",IFERROR(IF($S141&lt;&gt;SUMPRODUCT(IFERROR(--MID($T141,SEARCH('Nhân công vận hành'!$A$3:$A$100,$T141)-1,1),0)),"",SUMPRODUCT(IFERROR(--MID($T141,SEARCH('Nhân công vận hành'!$A$3:$A$100,$T141)-1,1),0),'Nhân công vận hành'!$E$3:$E$100)),""))</f>
        <v>644000</v>
      </c>
      <c r="O141" s="186" cm="1">
        <f t="array" ref="O141">IF(OR($B141="",$S141="",$T141=""),"",IFERROR(IF($S141&lt;&gt;SUMPRODUCT(IFERROR(--MID($T141,SEARCH('Nhân công vận hành'!$A$3:$A$100,$T141)-1,1),0)),"",SUMPRODUCT(IFERROR(--MID($T141,SEARCH('Nhân công vận hành'!$A$3:$A$100,$T141)-1,1),0),'Nhân công vận hành'!$F$3:$F$100)),""))</f>
        <v>616000</v>
      </c>
      <c r="P141" s="186" t="e">
        <f t="shared" ref="P141:P204" si="26">ROUND(SUM(IFERROR($X141,0),IFERROR($Y141,0),IFERROR($Z141,0),IFERROR($L141,0),IFERROR($M141,0)),-2)</f>
        <v>#VALUE!</v>
      </c>
      <c r="Q141" s="186">
        <f t="shared" ref="Q141:Q204" si="27">ROUND(SUM(IFERROR($X141,0),IFERROR($Y141,0),IFERROR($Z141,0),IFERROR($L141,0),IFERROR($N141,0)),-2)</f>
        <v>1477400</v>
      </c>
      <c r="R141" s="186">
        <f t="shared" ref="R141:R204" si="28">ROUND(SUM(IFERROR($X141,0),IFERROR($Y141,0),IFERROR($Z141,0),IFERROR($L141,0),IFERROR($O141,0)),-2)</f>
        <v>1449400</v>
      </c>
      <c r="S141" s="204">
        <v>2</v>
      </c>
      <c r="T141" s="204" t="s">
        <v>1995</v>
      </c>
      <c r="U141" s="154">
        <f t="shared" si="24"/>
        <v>90</v>
      </c>
      <c r="V141" s="137"/>
      <c r="W141" s="137"/>
      <c r="X141" s="119">
        <f t="shared" ref="X141:X204" si="29">IF($K141&gt;0,$K141*1000*IF($K141&gt;=30000,0.9,1)*$E141%/$D141,"")</f>
        <v>362946.46153846156</v>
      </c>
      <c r="Y141" s="119">
        <f t="shared" ref="Y141:Y204" si="30">IF($K141&gt;0,$K141*1000*$F141%/$D141,"")</f>
        <v>94097.230769230751</v>
      </c>
      <c r="Z141" s="119">
        <f t="shared" ref="Z141:Z204" si="31">IF($K141&gt;0,$K141*1000*$G141%/$D141,"")</f>
        <v>168030.76923076922</v>
      </c>
    </row>
    <row r="142" spans="1:26" ht="31.5">
      <c r="A142" s="144">
        <f>IF(D142="","",SUBTOTAL(3,$D$11:D142))</f>
        <v>111</v>
      </c>
      <c r="B142" s="144" t="s">
        <v>208</v>
      </c>
      <c r="C142" s="150" t="s">
        <v>137</v>
      </c>
      <c r="D142" s="145">
        <v>195</v>
      </c>
      <c r="E142" s="151">
        <v>12</v>
      </c>
      <c r="F142" s="152">
        <v>2.8</v>
      </c>
      <c r="G142" s="145">
        <v>5</v>
      </c>
      <c r="H142" s="145">
        <v>90</v>
      </c>
      <c r="I142" s="144" t="s">
        <v>188</v>
      </c>
      <c r="J142" s="144" t="s">
        <v>2054</v>
      </c>
      <c r="K142" s="121">
        <v>730500</v>
      </c>
      <c r="L142" s="80">
        <f t="shared" si="25"/>
        <v>208284.18975000005</v>
      </c>
      <c r="M142" s="186" t="str" cm="1">
        <f t="array" ref="M142">IF(OR($B142="",$S142="",$T142=""),"",IFERROR(IF($S142&lt;&gt;SUMPRODUCT(IFERROR(--MID($T142,SEARCH('Nhân công vận hành'!$A$3:$A$100,$T142)-1,1),0)),"",SUMPRODUCT(IFERROR(--MID($T142,SEARCH('Nhân công vận hành'!$A$3:$A$100,$T142)-1,1),0),'Nhân công vận hành'!#REF!)),""))</f>
        <v/>
      </c>
      <c r="N142" s="186" cm="1">
        <f t="array" ref="N142">IF(OR($B142="",$S142="",$T142=""),"",IFERROR(IF($S142&lt;&gt;SUMPRODUCT(IFERROR(--MID($T142,SEARCH('Nhân công vận hành'!$A$3:$A$100,$T142)-1,1),0)),"",SUMPRODUCT(IFERROR(--MID($T142,SEARCH('Nhân công vận hành'!$A$3:$A$100,$T142)-1,1),0),'Nhân công vận hành'!$E$3:$E$100)),""))</f>
        <v>644000</v>
      </c>
      <c r="O142" s="186" cm="1">
        <f t="array" ref="O142">IF(OR($B142="",$S142="",$T142=""),"",IFERROR(IF($S142&lt;&gt;SUMPRODUCT(IFERROR(--MID($T142,SEARCH('Nhân công vận hành'!$A$3:$A$100,$T142)-1,1),0)),"",SUMPRODUCT(IFERROR(--MID($T142,SEARCH('Nhân công vận hành'!$A$3:$A$100,$T142)-1,1),0),'Nhân công vận hành'!$F$3:$F$100)),""))</f>
        <v>616000</v>
      </c>
      <c r="P142" s="186" t="e">
        <f t="shared" si="26"/>
        <v>#VALUE!</v>
      </c>
      <c r="Q142" s="186">
        <f t="shared" si="27"/>
        <v>1549100</v>
      </c>
      <c r="R142" s="186">
        <f t="shared" si="28"/>
        <v>1521100</v>
      </c>
      <c r="S142" s="204">
        <v>2</v>
      </c>
      <c r="T142" s="204" t="s">
        <v>1995</v>
      </c>
      <c r="U142" s="154">
        <f t="shared" si="24"/>
        <v>90</v>
      </c>
      <c r="V142" s="137"/>
      <c r="W142" s="137"/>
      <c r="X142" s="119">
        <f t="shared" si="29"/>
        <v>404584.61538461538</v>
      </c>
      <c r="Y142" s="119">
        <f t="shared" si="30"/>
        <v>104892.30769230767</v>
      </c>
      <c r="Z142" s="119">
        <f t="shared" si="31"/>
        <v>187307.69230769231</v>
      </c>
    </row>
    <row r="143" spans="1:26" ht="31.5">
      <c r="A143" s="144">
        <f>IF(D143="","",SUBTOTAL(3,$D$11:D143))</f>
        <v>112</v>
      </c>
      <c r="B143" s="144" t="s">
        <v>209</v>
      </c>
      <c r="C143" s="150" t="s">
        <v>141</v>
      </c>
      <c r="D143" s="145">
        <v>195</v>
      </c>
      <c r="E143" s="151">
        <v>12</v>
      </c>
      <c r="F143" s="152">
        <v>2.5</v>
      </c>
      <c r="G143" s="145">
        <v>5</v>
      </c>
      <c r="H143" s="145">
        <v>123</v>
      </c>
      <c r="I143" s="144" t="s">
        <v>188</v>
      </c>
      <c r="J143" s="144" t="s">
        <v>2054</v>
      </c>
      <c r="K143" s="121">
        <v>891135</v>
      </c>
      <c r="L143" s="80">
        <f t="shared" si="25"/>
        <v>284655.05932500004</v>
      </c>
      <c r="M143" s="186" t="str" cm="1">
        <f t="array" ref="M143">IF(OR($B143="",$S143="",$T143=""),"",IFERROR(IF($S143&lt;&gt;SUMPRODUCT(IFERROR(--MID($T143,SEARCH('Nhân công vận hành'!$A$3:$A$100,$T143)-1,1),0)),"",SUMPRODUCT(IFERROR(--MID($T143,SEARCH('Nhân công vận hành'!$A$3:$A$100,$T143)-1,1),0),'Nhân công vận hành'!#REF!)),""))</f>
        <v/>
      </c>
      <c r="N143" s="186" cm="1">
        <f t="array" ref="N143">IF(OR($B143="",$S143="",$T143=""),"",IFERROR(IF($S143&lt;&gt;SUMPRODUCT(IFERROR(--MID($T143,SEARCH('Nhân công vận hành'!$A$3:$A$100,$T143)-1,1),0)),"",SUMPRODUCT(IFERROR(--MID($T143,SEARCH('Nhân công vận hành'!$A$3:$A$100,$T143)-1,1),0),'Nhân công vận hành'!$E$3:$E$100)),""))</f>
        <v>644000</v>
      </c>
      <c r="O143" s="186" cm="1">
        <f t="array" ref="O143">IF(OR($B143="",$S143="",$T143=""),"",IFERROR(IF($S143&lt;&gt;SUMPRODUCT(IFERROR(--MID($T143,SEARCH('Nhân công vận hành'!$A$3:$A$100,$T143)-1,1),0)),"",SUMPRODUCT(IFERROR(--MID($T143,SEARCH('Nhân công vận hành'!$A$3:$A$100,$T143)-1,1),0),'Nhân công vận hành'!$F$3:$F$100)),""))</f>
        <v>616000</v>
      </c>
      <c r="P143" s="186" t="e">
        <f t="shared" si="26"/>
        <v>#VALUE!</v>
      </c>
      <c r="Q143" s="186">
        <f t="shared" si="27"/>
        <v>1765000</v>
      </c>
      <c r="R143" s="186">
        <f t="shared" si="28"/>
        <v>1737000</v>
      </c>
      <c r="S143" s="204">
        <v>2</v>
      </c>
      <c r="T143" s="204" t="s">
        <v>1995</v>
      </c>
      <c r="U143" s="154">
        <f t="shared" si="24"/>
        <v>123</v>
      </c>
      <c r="V143" s="137"/>
      <c r="W143" s="137"/>
      <c r="X143" s="119">
        <f t="shared" si="29"/>
        <v>493551.69230769231</v>
      </c>
      <c r="Y143" s="119">
        <f t="shared" si="30"/>
        <v>114248.07692307692</v>
      </c>
      <c r="Z143" s="119">
        <f t="shared" si="31"/>
        <v>228496.15384615384</v>
      </c>
    </row>
    <row r="144" spans="1:26" ht="31.5">
      <c r="A144" s="144">
        <f>IF(D144="","",SUBTOTAL(3,$D$11:D144))</f>
        <v>113</v>
      </c>
      <c r="B144" s="144" t="s">
        <v>210</v>
      </c>
      <c r="C144" s="150" t="s">
        <v>172</v>
      </c>
      <c r="D144" s="145">
        <v>195</v>
      </c>
      <c r="E144" s="151">
        <v>12</v>
      </c>
      <c r="F144" s="152">
        <v>2.5</v>
      </c>
      <c r="G144" s="145">
        <v>5</v>
      </c>
      <c r="H144" s="145">
        <v>144</v>
      </c>
      <c r="I144" s="144" t="s">
        <v>188</v>
      </c>
      <c r="J144" s="144" t="s">
        <v>2054</v>
      </c>
      <c r="K144" s="121">
        <v>966900</v>
      </c>
      <c r="L144" s="80">
        <f t="shared" si="25"/>
        <v>333254.70360000007</v>
      </c>
      <c r="M144" s="186" t="str" cm="1">
        <f t="array" ref="M144">IF(OR($B144="",$S144="",$T144=""),"",IFERROR(IF($S144&lt;&gt;SUMPRODUCT(IFERROR(--MID($T144,SEARCH('Nhân công vận hành'!$A$3:$A$100,$T144)-1,1),0)),"",SUMPRODUCT(IFERROR(--MID($T144,SEARCH('Nhân công vận hành'!$A$3:$A$100,$T144)-1,1),0),'Nhân công vận hành'!#REF!)),""))</f>
        <v/>
      </c>
      <c r="N144" s="186" cm="1">
        <f t="array" ref="N144">IF(OR($B144="",$S144="",$T144=""),"",IFERROR(IF($S144&lt;&gt;SUMPRODUCT(IFERROR(--MID($T144,SEARCH('Nhân công vận hành'!$A$3:$A$100,$T144)-1,1),0)),"",SUMPRODUCT(IFERROR(--MID($T144,SEARCH('Nhân công vận hành'!$A$3:$A$100,$T144)-1,1),0),'Nhân công vận hành'!$E$3:$E$100)),""))</f>
        <v>644000</v>
      </c>
      <c r="O144" s="186" cm="1">
        <f t="array" ref="O144">IF(OR($B144="",$S144="",$T144=""),"",IFERROR(IF($S144&lt;&gt;SUMPRODUCT(IFERROR(--MID($T144,SEARCH('Nhân công vận hành'!$A$3:$A$100,$T144)-1,1),0)),"",SUMPRODUCT(IFERROR(--MID($T144,SEARCH('Nhân công vận hành'!$A$3:$A$100,$T144)-1,1),0),'Nhân công vận hành'!$F$3:$F$100)),""))</f>
        <v>616000</v>
      </c>
      <c r="P144" s="186" t="e">
        <f t="shared" si="26"/>
        <v>#VALUE!</v>
      </c>
      <c r="Q144" s="186">
        <f t="shared" si="27"/>
        <v>1884700</v>
      </c>
      <c r="R144" s="186">
        <f t="shared" si="28"/>
        <v>1856700</v>
      </c>
      <c r="S144" s="204">
        <v>2</v>
      </c>
      <c r="T144" s="204" t="s">
        <v>1995</v>
      </c>
      <c r="U144" s="154">
        <f t="shared" si="24"/>
        <v>144</v>
      </c>
      <c r="V144" s="137"/>
      <c r="W144" s="137"/>
      <c r="X144" s="119">
        <f t="shared" si="29"/>
        <v>535513.84615384613</v>
      </c>
      <c r="Y144" s="119">
        <f t="shared" si="30"/>
        <v>123961.53846153847</v>
      </c>
      <c r="Z144" s="119">
        <f t="shared" si="31"/>
        <v>247923.07692307694</v>
      </c>
    </row>
    <row r="145" spans="1:26" ht="31.5">
      <c r="A145" s="144">
        <f>IF(D145="","",SUBTOTAL(3,$D$11:D145))</f>
        <v>114</v>
      </c>
      <c r="B145" s="144" t="s">
        <v>211</v>
      </c>
      <c r="C145" s="150" t="s">
        <v>154</v>
      </c>
      <c r="D145" s="145">
        <v>195</v>
      </c>
      <c r="E145" s="151">
        <v>12</v>
      </c>
      <c r="F145" s="152">
        <v>2.5</v>
      </c>
      <c r="G145" s="145">
        <v>5</v>
      </c>
      <c r="H145" s="145">
        <v>180</v>
      </c>
      <c r="I145" s="144" t="s">
        <v>188</v>
      </c>
      <c r="J145" s="144" t="s">
        <v>2054</v>
      </c>
      <c r="K145" s="121">
        <v>1300802</v>
      </c>
      <c r="L145" s="80">
        <f t="shared" si="25"/>
        <v>416568.3795000001</v>
      </c>
      <c r="M145" s="186" t="str" cm="1">
        <f t="array" ref="M145">IF(OR($B145="",$S145="",$T145=""),"",IFERROR(IF($S145&lt;&gt;SUMPRODUCT(IFERROR(--MID($T145,SEARCH('Nhân công vận hành'!$A$3:$A$100,$T145)-1,1),0)),"",SUMPRODUCT(IFERROR(--MID($T145,SEARCH('Nhân công vận hành'!$A$3:$A$100,$T145)-1,1),0),'Nhân công vận hành'!#REF!)),""))</f>
        <v/>
      </c>
      <c r="N145" s="186" cm="1">
        <f t="array" ref="N145">IF(OR($B145="",$S145="",$T145=""),"",IFERROR(IF($S145&lt;&gt;SUMPRODUCT(IFERROR(--MID($T145,SEARCH('Nhân công vận hành'!$A$3:$A$100,$T145)-1,1),0)),"",SUMPRODUCT(IFERROR(--MID($T145,SEARCH('Nhân công vận hành'!$A$3:$A$100,$T145)-1,1),0),'Nhân công vận hành'!$E$3:$E$100)),""))</f>
        <v>644000</v>
      </c>
      <c r="O145" s="186" cm="1">
        <f t="array" ref="O145">IF(OR($B145="",$S145="",$T145=""),"",IFERROR(IF($S145&lt;&gt;SUMPRODUCT(IFERROR(--MID($T145,SEARCH('Nhân công vận hành'!$A$3:$A$100,$T145)-1,1),0)),"",SUMPRODUCT(IFERROR(--MID($T145,SEARCH('Nhân công vận hành'!$A$3:$A$100,$T145)-1,1),0),'Nhân công vận hành'!$F$3:$F$100)),""))</f>
        <v>616000</v>
      </c>
      <c r="P145" s="186" t="e">
        <f t="shared" si="26"/>
        <v>#VALUE!</v>
      </c>
      <c r="Q145" s="186">
        <f t="shared" si="27"/>
        <v>2281300</v>
      </c>
      <c r="R145" s="186">
        <f t="shared" si="28"/>
        <v>2253300</v>
      </c>
      <c r="S145" s="204">
        <v>2</v>
      </c>
      <c r="T145" s="204" t="s">
        <v>1995</v>
      </c>
      <c r="U145" s="154">
        <f t="shared" si="24"/>
        <v>180</v>
      </c>
      <c r="V145" s="137"/>
      <c r="W145" s="137"/>
      <c r="X145" s="119">
        <f t="shared" si="29"/>
        <v>720444.18461538467</v>
      </c>
      <c r="Y145" s="119">
        <f t="shared" si="30"/>
        <v>166769.48717948719</v>
      </c>
      <c r="Z145" s="119">
        <f t="shared" si="31"/>
        <v>333538.97435897437</v>
      </c>
    </row>
    <row r="146" spans="1:26" ht="31.5">
      <c r="A146" s="144">
        <f>IF(D146="","",SUBTOTAL(3,$D$11:D146))</f>
        <v>115</v>
      </c>
      <c r="B146" s="148" t="s">
        <v>212</v>
      </c>
      <c r="C146" s="146" t="s">
        <v>213</v>
      </c>
      <c r="D146" s="145">
        <v>195</v>
      </c>
      <c r="E146" s="151">
        <v>12</v>
      </c>
      <c r="F146" s="152">
        <v>3.5</v>
      </c>
      <c r="G146" s="145">
        <v>6</v>
      </c>
      <c r="H146" s="145">
        <v>233</v>
      </c>
      <c r="I146" s="144" t="s">
        <v>188</v>
      </c>
      <c r="J146" s="144" t="s">
        <v>2057</v>
      </c>
      <c r="K146" s="121">
        <v>2698418</v>
      </c>
      <c r="L146" s="80">
        <f t="shared" si="25"/>
        <v>539224.62457500014</v>
      </c>
      <c r="M146" s="186" t="str" cm="1">
        <f t="array" ref="M146">IF(OR($B146="",$S146="",$T146=""),"",IFERROR(IF($S146&lt;&gt;SUMPRODUCT(IFERROR(--MID($T146,SEARCH('Nhân công vận hành'!$A$3:$A$100,$T146)-1,1),0)),"",SUMPRODUCT(IFERROR(--MID($T146,SEARCH('Nhân công vận hành'!$A$3:$A$100,$T146)-1,1),0),'Nhân công vận hành'!#REF!)),""))</f>
        <v/>
      </c>
      <c r="N146" s="186" cm="1">
        <f t="array" ref="N146">IF(OR($B146="",$S146="",$T146=""),"",IFERROR(IF($S146&lt;&gt;SUMPRODUCT(IFERROR(--MID($T146,SEARCH('Nhân công vận hành'!$A$3:$A$100,$T146)-1,1),0)),"",SUMPRODUCT(IFERROR(--MID($T146,SEARCH('Nhân công vận hành'!$A$3:$A$100,$T146)-1,1),0),'Nhân công vận hành'!$E$3:$E$100)),""))</f>
        <v>1932000</v>
      </c>
      <c r="O146" s="186" cm="1">
        <f t="array" ref="O146">IF(OR($B146="",$S146="",$T146=""),"",IFERROR(IF($S146&lt;&gt;SUMPRODUCT(IFERROR(--MID($T146,SEARCH('Nhân công vận hành'!$A$3:$A$100,$T146)-1,1),0)),"",SUMPRODUCT(IFERROR(--MID($T146,SEARCH('Nhân công vận hành'!$A$3:$A$100,$T146)-1,1),0),'Nhân công vận hành'!$F$3:$F$100)),""))</f>
        <v>1848000</v>
      </c>
      <c r="P146" s="186" t="e">
        <f t="shared" si="26"/>
        <v>#VALUE!</v>
      </c>
      <c r="Q146" s="186">
        <f t="shared" si="27"/>
        <v>5280300</v>
      </c>
      <c r="R146" s="186">
        <f t="shared" si="28"/>
        <v>5196300</v>
      </c>
      <c r="S146" s="204">
        <v>6</v>
      </c>
      <c r="T146" s="204" t="s">
        <v>1998</v>
      </c>
      <c r="U146" s="154">
        <f t="shared" si="24"/>
        <v>233</v>
      </c>
      <c r="V146" s="137"/>
      <c r="W146" s="137"/>
      <c r="X146" s="119">
        <f t="shared" si="29"/>
        <v>1494508.4307692307</v>
      </c>
      <c r="Y146" s="119">
        <f t="shared" si="30"/>
        <v>484331.43589743599</v>
      </c>
      <c r="Z146" s="119">
        <f t="shared" si="31"/>
        <v>830282.4615384615</v>
      </c>
    </row>
    <row r="147" spans="1:26" ht="31.5">
      <c r="A147" s="144">
        <f>IF(D147="","",SUBTOTAL(3,$D$11:D147))</f>
        <v>116</v>
      </c>
      <c r="B147" s="148" t="s">
        <v>214</v>
      </c>
      <c r="C147" s="146" t="s">
        <v>215</v>
      </c>
      <c r="D147" s="145">
        <v>195</v>
      </c>
      <c r="E147" s="151">
        <v>12</v>
      </c>
      <c r="F147" s="152">
        <v>3.5</v>
      </c>
      <c r="G147" s="145">
        <v>6</v>
      </c>
      <c r="H147" s="145">
        <v>232</v>
      </c>
      <c r="I147" s="144" t="s">
        <v>188</v>
      </c>
      <c r="J147" s="144" t="s">
        <v>2058</v>
      </c>
      <c r="K147" s="121">
        <v>2955481</v>
      </c>
      <c r="L147" s="80">
        <f t="shared" si="25"/>
        <v>536910.35580000014</v>
      </c>
      <c r="M147" s="186" t="str" cm="1">
        <f t="array" ref="M147">IF(OR($B147="",$S147="",$T147=""),"",IFERROR(IF($S147&lt;&gt;SUMPRODUCT(IFERROR(--MID($T147,SEARCH('Nhân công vận hành'!$A$3:$A$100,$T147)-1,1),0)),"",SUMPRODUCT(IFERROR(--MID($T147,SEARCH('Nhân công vận hành'!$A$3:$A$100,$T147)-1,1),0),'Nhân công vận hành'!#REF!)),""))</f>
        <v/>
      </c>
      <c r="N147" s="186" cm="1">
        <f t="array" ref="N147">IF(OR($B147="",$S147="",$T147=""),"",IFERROR(IF($S147&lt;&gt;SUMPRODUCT(IFERROR(--MID($T147,SEARCH('Nhân công vận hành'!$A$3:$A$100,$T147)-1,1),0)),"",SUMPRODUCT(IFERROR(--MID($T147,SEARCH('Nhân công vận hành'!$A$3:$A$100,$T147)-1,1),0),'Nhân công vận hành'!$E$3:$E$100)),""))</f>
        <v>1288000</v>
      </c>
      <c r="O147" s="186" cm="1">
        <f t="array" ref="O147">IF(OR($B147="",$S147="",$T147=""),"",IFERROR(IF($S147&lt;&gt;SUMPRODUCT(IFERROR(--MID($T147,SEARCH('Nhân công vận hành'!$A$3:$A$100,$T147)-1,1),0)),"",SUMPRODUCT(IFERROR(--MID($T147,SEARCH('Nhân công vận hành'!$A$3:$A$100,$T147)-1,1),0),'Nhân công vận hành'!$F$3:$F$100)),""))</f>
        <v>1232000</v>
      </c>
      <c r="P147" s="186" t="e">
        <f t="shared" si="26"/>
        <v>#VALUE!</v>
      </c>
      <c r="Q147" s="186">
        <f t="shared" si="27"/>
        <v>4901600</v>
      </c>
      <c r="R147" s="186">
        <f t="shared" si="28"/>
        <v>4845600</v>
      </c>
      <c r="S147" s="204">
        <v>4</v>
      </c>
      <c r="T147" s="204" t="s">
        <v>1999</v>
      </c>
      <c r="U147" s="154">
        <f t="shared" si="24"/>
        <v>232</v>
      </c>
      <c r="V147" s="137"/>
      <c r="W147" s="137"/>
      <c r="X147" s="119">
        <f t="shared" si="29"/>
        <v>1636881.7846153846</v>
      </c>
      <c r="Y147" s="119">
        <f t="shared" si="30"/>
        <v>530470.94871794875</v>
      </c>
      <c r="Z147" s="119">
        <f t="shared" si="31"/>
        <v>909378.76923076925</v>
      </c>
    </row>
    <row r="148" spans="1:26" ht="47.25">
      <c r="A148" s="144">
        <f>IF(D148="","",SUBTOTAL(3,$D$11:D148))</f>
        <v>117</v>
      </c>
      <c r="B148" s="148" t="s">
        <v>216</v>
      </c>
      <c r="C148" s="146" t="s">
        <v>217</v>
      </c>
      <c r="D148" s="145">
        <v>195</v>
      </c>
      <c r="E148" s="151">
        <v>14</v>
      </c>
      <c r="F148" s="152">
        <v>3.5</v>
      </c>
      <c r="G148" s="145">
        <v>6</v>
      </c>
      <c r="H148" s="145">
        <v>16</v>
      </c>
      <c r="I148" s="144" t="s">
        <v>188</v>
      </c>
      <c r="J148" s="144" t="s">
        <v>2052</v>
      </c>
      <c r="K148" s="121">
        <v>11818</v>
      </c>
      <c r="L148" s="80">
        <f t="shared" si="25"/>
        <v>37028.300400000007</v>
      </c>
      <c r="M148" s="186" t="str" cm="1">
        <f t="array" ref="M148">IF(OR($B148="",$S148="",$T148=""),"",IFERROR(IF($S148&lt;&gt;SUMPRODUCT(IFERROR(--MID($T148,SEARCH('Nhân công vận hành'!$A$3:$A$100,$T148)-1,1),0)),"",SUMPRODUCT(IFERROR(--MID($T148,SEARCH('Nhân công vận hành'!$A$3:$A$100,$T148)-1,1),0),'Nhân công vận hành'!#REF!)),""))</f>
        <v/>
      </c>
      <c r="N148" s="186" cm="1">
        <f t="array" ref="N148">IF(OR($B148="",$S148="",$T148=""),"",IFERROR(IF($S148&lt;&gt;SUMPRODUCT(IFERROR(--MID($T148,SEARCH('Nhân công vận hành'!$A$3:$A$100,$T148)-1,1),0)),"",SUMPRODUCT(IFERROR(--MID($T148,SEARCH('Nhân công vận hành'!$A$3:$A$100,$T148)-1,1),0),'Nhân công vận hành'!$E$3:$E$100)),""))</f>
        <v>322000</v>
      </c>
      <c r="O148" s="186" cm="1">
        <f t="array" ref="O148">IF(OR($B148="",$S148="",$T148=""),"",IFERROR(IF($S148&lt;&gt;SUMPRODUCT(IFERROR(--MID($T148,SEARCH('Nhân công vận hành'!$A$3:$A$100,$T148)-1,1),0)),"",SUMPRODUCT(IFERROR(--MID($T148,SEARCH('Nhân công vận hành'!$A$3:$A$100,$T148)-1,1),0),'Nhân công vận hành'!$F$3:$F$100)),""))</f>
        <v>308000</v>
      </c>
      <c r="P148" s="186" t="e">
        <f t="shared" si="26"/>
        <v>#VALUE!</v>
      </c>
      <c r="Q148" s="186">
        <f t="shared" si="27"/>
        <v>373300</v>
      </c>
      <c r="R148" s="186">
        <f t="shared" si="28"/>
        <v>359300</v>
      </c>
      <c r="S148" s="204">
        <v>1</v>
      </c>
      <c r="T148" s="204" t="s">
        <v>1993</v>
      </c>
      <c r="U148" s="154">
        <f t="shared" si="24"/>
        <v>16</v>
      </c>
      <c r="V148" s="137"/>
      <c r="W148" s="137"/>
      <c r="X148" s="119">
        <f t="shared" si="29"/>
        <v>8484.7179487179492</v>
      </c>
      <c r="Y148" s="119">
        <f t="shared" si="30"/>
        <v>2121.1794871794873</v>
      </c>
      <c r="Z148" s="119">
        <f t="shared" si="31"/>
        <v>3636.3076923076924</v>
      </c>
    </row>
    <row r="149" spans="1:26">
      <c r="A149" s="144" t="str">
        <f>IF(D149="","",SUBTOTAL(3,$D$11:D149))</f>
        <v/>
      </c>
      <c r="B149" s="148" t="s">
        <v>218</v>
      </c>
      <c r="C149" s="146" t="s">
        <v>219</v>
      </c>
      <c r="D149" s="144"/>
      <c r="E149" s="144"/>
      <c r="F149" s="144"/>
      <c r="G149" s="144"/>
      <c r="H149" s="144"/>
      <c r="I149" s="144"/>
      <c r="J149" s="144">
        <v>0</v>
      </c>
      <c r="K149" s="121"/>
      <c r="L149" s="80">
        <f t="shared" si="25"/>
        <v>0</v>
      </c>
      <c r="M149" s="186"/>
      <c r="N149" s="186"/>
      <c r="O149" s="186"/>
      <c r="P149" s="186"/>
      <c r="Q149" s="186"/>
      <c r="R149" s="186"/>
      <c r="S149" s="204" t="s">
        <v>1992</v>
      </c>
      <c r="T149" s="204" t="s">
        <v>1992</v>
      </c>
      <c r="U149" s="137"/>
      <c r="V149" s="137"/>
      <c r="W149" s="137"/>
      <c r="X149" s="119"/>
      <c r="Y149" s="119"/>
      <c r="Z149" s="119"/>
    </row>
    <row r="150" spans="1:26" ht="31.5">
      <c r="A150" s="144">
        <f>IF(D150="","",SUBTOTAL(3,$D$11:D150))</f>
        <v>118</v>
      </c>
      <c r="B150" s="144" t="s">
        <v>220</v>
      </c>
      <c r="C150" s="150" t="s">
        <v>137</v>
      </c>
      <c r="D150" s="145">
        <v>290</v>
      </c>
      <c r="E150" s="151">
        <v>9</v>
      </c>
      <c r="F150" s="152">
        <v>2.2999999999999998</v>
      </c>
      <c r="G150" s="145">
        <v>5</v>
      </c>
      <c r="H150" s="145">
        <v>48</v>
      </c>
      <c r="I150" s="144" t="s">
        <v>188</v>
      </c>
      <c r="J150" s="144" t="s">
        <v>2054</v>
      </c>
      <c r="K150" s="121">
        <v>378691</v>
      </c>
      <c r="L150" s="80">
        <f t="shared" si="25"/>
        <v>111084.90120000002</v>
      </c>
      <c r="M150" s="186" t="str" cm="1">
        <f t="array" ref="M150">IF(OR($B150="",$S150="",$T150=""),"",IFERROR(IF($S150&lt;&gt;SUMPRODUCT(IFERROR(--MID($T150,SEARCH('Nhân công vận hành'!$A$3:$A$100,$T150)-1,1),0)),"",SUMPRODUCT(IFERROR(--MID($T150,SEARCH('Nhân công vận hành'!$A$3:$A$100,$T150)-1,1),0),'Nhân công vận hành'!#REF!)),""))</f>
        <v/>
      </c>
      <c r="N150" s="186" cm="1">
        <f t="array" ref="N150">IF(OR($B150="",$S150="",$T150=""),"",IFERROR(IF($S150&lt;&gt;SUMPRODUCT(IFERROR(--MID($T150,SEARCH('Nhân công vận hành'!$A$3:$A$100,$T150)-1,1),0)),"",SUMPRODUCT(IFERROR(--MID($T150,SEARCH('Nhân công vận hành'!$A$3:$A$100,$T150)-1,1),0),'Nhân công vận hành'!$E$3:$E$100)),""))</f>
        <v>644000</v>
      </c>
      <c r="O150" s="186" cm="1">
        <f t="array" ref="O150">IF(OR($B150="",$S150="",$T150=""),"",IFERROR(IF($S150&lt;&gt;SUMPRODUCT(IFERROR(--MID($T150,SEARCH('Nhân công vận hành'!$A$3:$A$100,$T150)-1,1),0)),"",SUMPRODUCT(IFERROR(--MID($T150,SEARCH('Nhân công vận hành'!$A$3:$A$100,$T150)-1,1),0),'Nhân công vận hành'!$F$3:$F$100)),""))</f>
        <v>616000</v>
      </c>
      <c r="P150" s="186" t="e">
        <f t="shared" si="26"/>
        <v>#VALUE!</v>
      </c>
      <c r="Q150" s="186">
        <f t="shared" si="27"/>
        <v>956200</v>
      </c>
      <c r="R150" s="186">
        <f t="shared" si="28"/>
        <v>928200</v>
      </c>
      <c r="S150" s="204">
        <v>2</v>
      </c>
      <c r="T150" s="204" t="s">
        <v>1995</v>
      </c>
      <c r="U150" s="154">
        <f t="shared" ref="U150:U158" si="32">H150</f>
        <v>48</v>
      </c>
      <c r="V150" s="137"/>
      <c r="W150" s="137"/>
      <c r="X150" s="119">
        <f t="shared" si="29"/>
        <v>105772.31379310344</v>
      </c>
      <c r="Y150" s="119">
        <f t="shared" si="30"/>
        <v>30034.11379310345</v>
      </c>
      <c r="Z150" s="119">
        <f t="shared" si="31"/>
        <v>65291.551724137928</v>
      </c>
    </row>
    <row r="151" spans="1:26" ht="31.5">
      <c r="A151" s="144">
        <f>IF(D151="","",SUBTOTAL(3,$D$11:D151))</f>
        <v>119</v>
      </c>
      <c r="B151" s="144" t="s">
        <v>221</v>
      </c>
      <c r="C151" s="150" t="s">
        <v>139</v>
      </c>
      <c r="D151" s="145">
        <v>290</v>
      </c>
      <c r="E151" s="151">
        <v>9</v>
      </c>
      <c r="F151" s="152">
        <v>2.2999999999999998</v>
      </c>
      <c r="G151" s="145">
        <v>5</v>
      </c>
      <c r="H151" s="145">
        <v>60</v>
      </c>
      <c r="I151" s="144" t="s">
        <v>188</v>
      </c>
      <c r="J151" s="144" t="s">
        <v>2054</v>
      </c>
      <c r="K151" s="121">
        <v>426157</v>
      </c>
      <c r="L151" s="80">
        <f t="shared" si="25"/>
        <v>138856.12650000001</v>
      </c>
      <c r="M151" s="186" t="str" cm="1">
        <f t="array" ref="M151">IF(OR($B151="",$S151="",$T151=""),"",IFERROR(IF($S151&lt;&gt;SUMPRODUCT(IFERROR(--MID($T151,SEARCH('Nhân công vận hành'!$A$3:$A$100,$T151)-1,1),0)),"",SUMPRODUCT(IFERROR(--MID($T151,SEARCH('Nhân công vận hành'!$A$3:$A$100,$T151)-1,1),0),'Nhân công vận hành'!#REF!)),""))</f>
        <v/>
      </c>
      <c r="N151" s="186" cm="1">
        <f t="array" ref="N151">IF(OR($B151="",$S151="",$T151=""),"",IFERROR(IF($S151&lt;&gt;SUMPRODUCT(IFERROR(--MID($T151,SEARCH('Nhân công vận hành'!$A$3:$A$100,$T151)-1,1),0)),"",SUMPRODUCT(IFERROR(--MID($T151,SEARCH('Nhân công vận hành'!$A$3:$A$100,$T151)-1,1),0),'Nhân công vận hành'!$E$3:$E$100)),""))</f>
        <v>644000</v>
      </c>
      <c r="O151" s="186" cm="1">
        <f t="array" ref="O151">IF(OR($B151="",$S151="",$T151=""),"",IFERROR(IF($S151&lt;&gt;SUMPRODUCT(IFERROR(--MID($T151,SEARCH('Nhân công vận hành'!$A$3:$A$100,$T151)-1,1),0)),"",SUMPRODUCT(IFERROR(--MID($T151,SEARCH('Nhân công vận hành'!$A$3:$A$100,$T151)-1,1),0),'Nhân công vận hành'!$F$3:$F$100)),""))</f>
        <v>616000</v>
      </c>
      <c r="P151" s="186" t="e">
        <f t="shared" si="26"/>
        <v>#VALUE!</v>
      </c>
      <c r="Q151" s="186">
        <f t="shared" si="27"/>
        <v>1009200</v>
      </c>
      <c r="R151" s="186">
        <f t="shared" si="28"/>
        <v>981200</v>
      </c>
      <c r="S151" s="204">
        <v>2</v>
      </c>
      <c r="T151" s="204" t="s">
        <v>1995</v>
      </c>
      <c r="U151" s="154">
        <f t="shared" si="32"/>
        <v>60</v>
      </c>
      <c r="V151" s="137"/>
      <c r="W151" s="137"/>
      <c r="X151" s="119">
        <f t="shared" si="29"/>
        <v>119030.05862068966</v>
      </c>
      <c r="Y151" s="119">
        <f t="shared" si="30"/>
        <v>33798.658620689654</v>
      </c>
      <c r="Z151" s="119">
        <f t="shared" si="31"/>
        <v>73475.344827586203</v>
      </c>
    </row>
    <row r="152" spans="1:26" ht="31.5">
      <c r="A152" s="144">
        <f>IF(D152="","",SUBTOTAL(3,$D$11:D152))</f>
        <v>120</v>
      </c>
      <c r="B152" s="144" t="s">
        <v>222</v>
      </c>
      <c r="C152" s="150" t="s">
        <v>141</v>
      </c>
      <c r="D152" s="145">
        <v>290</v>
      </c>
      <c r="E152" s="151">
        <v>9</v>
      </c>
      <c r="F152" s="152">
        <v>2.2999999999999998</v>
      </c>
      <c r="G152" s="145">
        <v>5</v>
      </c>
      <c r="H152" s="145">
        <v>72</v>
      </c>
      <c r="I152" s="144" t="s">
        <v>188</v>
      </c>
      <c r="J152" s="144" t="s">
        <v>2054</v>
      </c>
      <c r="K152" s="121">
        <v>482909</v>
      </c>
      <c r="L152" s="80">
        <f t="shared" si="25"/>
        <v>166627.35180000003</v>
      </c>
      <c r="M152" s="186" t="str" cm="1">
        <f t="array" ref="M152">IF(OR($B152="",$S152="",$T152=""),"",IFERROR(IF($S152&lt;&gt;SUMPRODUCT(IFERROR(--MID($T152,SEARCH('Nhân công vận hành'!$A$3:$A$100,$T152)-1,1),0)),"",SUMPRODUCT(IFERROR(--MID($T152,SEARCH('Nhân công vận hành'!$A$3:$A$100,$T152)-1,1),0),'Nhân công vận hành'!#REF!)),""))</f>
        <v/>
      </c>
      <c r="N152" s="186" cm="1">
        <f t="array" ref="N152">IF(OR($B152="",$S152="",$T152=""),"",IFERROR(IF($S152&lt;&gt;SUMPRODUCT(IFERROR(--MID($T152,SEARCH('Nhân công vận hành'!$A$3:$A$100,$T152)-1,1),0)),"",SUMPRODUCT(IFERROR(--MID($T152,SEARCH('Nhân công vận hành'!$A$3:$A$100,$T152)-1,1),0),'Nhân công vận hành'!$E$3:$E$100)),""))</f>
        <v>644000</v>
      </c>
      <c r="O152" s="186" cm="1">
        <f t="array" ref="O152">IF(OR($B152="",$S152="",$T152=""),"",IFERROR(IF($S152&lt;&gt;SUMPRODUCT(IFERROR(--MID($T152,SEARCH('Nhân công vận hành'!$A$3:$A$100,$T152)-1,1),0)),"",SUMPRODUCT(IFERROR(--MID($T152,SEARCH('Nhân công vận hành'!$A$3:$A$100,$T152)-1,1),0),'Nhân công vận hành'!$F$3:$F$100)),""))</f>
        <v>616000</v>
      </c>
      <c r="P152" s="186" t="e">
        <f t="shared" si="26"/>
        <v>#VALUE!</v>
      </c>
      <c r="Q152" s="186">
        <f t="shared" si="27"/>
        <v>1067100</v>
      </c>
      <c r="R152" s="186">
        <f t="shared" si="28"/>
        <v>1039100</v>
      </c>
      <c r="S152" s="204">
        <v>2</v>
      </c>
      <c r="T152" s="204" t="s">
        <v>1995</v>
      </c>
      <c r="U152" s="154">
        <f t="shared" si="32"/>
        <v>72</v>
      </c>
      <c r="V152" s="137"/>
      <c r="W152" s="137"/>
      <c r="X152" s="119">
        <f t="shared" si="29"/>
        <v>134881.47931034482</v>
      </c>
      <c r="Y152" s="119">
        <f t="shared" si="30"/>
        <v>38299.679310344829</v>
      </c>
      <c r="Z152" s="119">
        <f t="shared" si="31"/>
        <v>83260.172413793101</v>
      </c>
    </row>
    <row r="153" spans="1:26" ht="31.5">
      <c r="A153" s="144">
        <f>IF(D153="","",SUBTOTAL(3,$D$11:D153))</f>
        <v>121</v>
      </c>
      <c r="B153" s="144" t="s">
        <v>223</v>
      </c>
      <c r="C153" s="150" t="s">
        <v>172</v>
      </c>
      <c r="D153" s="145">
        <v>290</v>
      </c>
      <c r="E153" s="151">
        <v>9</v>
      </c>
      <c r="F153" s="152">
        <v>2.2999999999999998</v>
      </c>
      <c r="G153" s="145">
        <v>5</v>
      </c>
      <c r="H153" s="145">
        <v>84</v>
      </c>
      <c r="I153" s="144" t="s">
        <v>188</v>
      </c>
      <c r="J153" s="144" t="s">
        <v>2054</v>
      </c>
      <c r="K153" s="121">
        <v>579445</v>
      </c>
      <c r="L153" s="80">
        <f t="shared" si="25"/>
        <v>194398.57710000005</v>
      </c>
      <c r="M153" s="186" t="str" cm="1">
        <f t="array" ref="M153">IF(OR($B153="",$S153="",$T153=""),"",IFERROR(IF($S153&lt;&gt;SUMPRODUCT(IFERROR(--MID($T153,SEARCH('Nhân công vận hành'!$A$3:$A$100,$T153)-1,1),0)),"",SUMPRODUCT(IFERROR(--MID($T153,SEARCH('Nhân công vận hành'!$A$3:$A$100,$T153)-1,1),0),'Nhân công vận hành'!#REF!)),""))</f>
        <v/>
      </c>
      <c r="N153" s="186" cm="1">
        <f t="array" ref="N153">IF(OR($B153="",$S153="",$T153=""),"",IFERROR(IF($S153&lt;&gt;SUMPRODUCT(IFERROR(--MID($T153,SEARCH('Nhân công vận hành'!$A$3:$A$100,$T153)-1,1),0)),"",SUMPRODUCT(IFERROR(--MID($T153,SEARCH('Nhân công vận hành'!$A$3:$A$100,$T153)-1,1),0),'Nhân công vận hành'!$E$3:$E$100)),""))</f>
        <v>644000</v>
      </c>
      <c r="O153" s="186" cm="1">
        <f t="array" ref="O153">IF(OR($B153="",$S153="",$T153=""),"",IFERROR(IF($S153&lt;&gt;SUMPRODUCT(IFERROR(--MID($T153,SEARCH('Nhân công vận hành'!$A$3:$A$100,$T153)-1,1),0)),"",SUMPRODUCT(IFERROR(--MID($T153,SEARCH('Nhân công vận hành'!$A$3:$A$100,$T153)-1,1),0),'Nhân công vận hành'!$F$3:$F$100)),""))</f>
        <v>616000</v>
      </c>
      <c r="P153" s="186" t="e">
        <f t="shared" si="26"/>
        <v>#VALUE!</v>
      </c>
      <c r="Q153" s="186">
        <f t="shared" si="27"/>
        <v>1146100</v>
      </c>
      <c r="R153" s="186">
        <f t="shared" si="28"/>
        <v>1118100</v>
      </c>
      <c r="S153" s="204">
        <v>2</v>
      </c>
      <c r="T153" s="204" t="s">
        <v>1995</v>
      </c>
      <c r="U153" s="154">
        <f t="shared" si="32"/>
        <v>84</v>
      </c>
      <c r="V153" s="137"/>
      <c r="W153" s="137"/>
      <c r="X153" s="119">
        <f t="shared" si="29"/>
        <v>161844.9827586207</v>
      </c>
      <c r="Y153" s="119">
        <f t="shared" si="30"/>
        <v>45955.982758620688</v>
      </c>
      <c r="Z153" s="119">
        <f t="shared" si="31"/>
        <v>99904.31034482758</v>
      </c>
    </row>
    <row r="154" spans="1:26" ht="31.5">
      <c r="A154" s="144">
        <f>IF(D154="","",SUBTOTAL(3,$D$11:D154))</f>
        <v>122</v>
      </c>
      <c r="B154" s="144" t="s">
        <v>224</v>
      </c>
      <c r="C154" s="150" t="s">
        <v>154</v>
      </c>
      <c r="D154" s="145">
        <v>290</v>
      </c>
      <c r="E154" s="151">
        <v>9</v>
      </c>
      <c r="F154" s="152">
        <v>2.2999999999999998</v>
      </c>
      <c r="G154" s="145">
        <v>5</v>
      </c>
      <c r="H154" s="145">
        <v>108</v>
      </c>
      <c r="I154" s="144" t="s">
        <v>188</v>
      </c>
      <c r="J154" s="144" t="s">
        <v>2054</v>
      </c>
      <c r="K154" s="121">
        <v>720350</v>
      </c>
      <c r="L154" s="80">
        <f t="shared" si="25"/>
        <v>249941.02770000004</v>
      </c>
      <c r="M154" s="186" t="str" cm="1">
        <f t="array" ref="M154">IF(OR($B154="",$S154="",$T154=""),"",IFERROR(IF($S154&lt;&gt;SUMPRODUCT(IFERROR(--MID($T154,SEARCH('Nhân công vận hành'!$A$3:$A$100,$T154)-1,1),0)),"",SUMPRODUCT(IFERROR(--MID($T154,SEARCH('Nhân công vận hành'!$A$3:$A$100,$T154)-1,1),0),'Nhân công vận hành'!#REF!)),""))</f>
        <v/>
      </c>
      <c r="N154" s="186" cm="1">
        <f t="array" ref="N154">IF(OR($B154="",$S154="",$T154=""),"",IFERROR(IF($S154&lt;&gt;SUMPRODUCT(IFERROR(--MID($T154,SEARCH('Nhân công vận hành'!$A$3:$A$100,$T154)-1,1),0)),"",SUMPRODUCT(IFERROR(--MID($T154,SEARCH('Nhân công vận hành'!$A$3:$A$100,$T154)-1,1),0),'Nhân công vận hành'!$E$3:$E$100)),""))</f>
        <v>644000</v>
      </c>
      <c r="O154" s="186" cm="1">
        <f t="array" ref="O154">IF(OR($B154="",$S154="",$T154=""),"",IFERROR(IF($S154&lt;&gt;SUMPRODUCT(IFERROR(--MID($T154,SEARCH('Nhân công vận hành'!$A$3:$A$100,$T154)-1,1),0)),"",SUMPRODUCT(IFERROR(--MID($T154,SEARCH('Nhân công vận hành'!$A$3:$A$100,$T154)-1,1),0),'Nhân công vận hành'!$F$3:$F$100)),""))</f>
        <v>616000</v>
      </c>
      <c r="P154" s="186" t="e">
        <f t="shared" si="26"/>
        <v>#VALUE!</v>
      </c>
      <c r="Q154" s="186">
        <f t="shared" si="27"/>
        <v>1276500</v>
      </c>
      <c r="R154" s="186">
        <f t="shared" si="28"/>
        <v>1248500</v>
      </c>
      <c r="S154" s="204">
        <v>2</v>
      </c>
      <c r="T154" s="204" t="s">
        <v>1995</v>
      </c>
      <c r="U154" s="154">
        <f t="shared" si="32"/>
        <v>108</v>
      </c>
      <c r="V154" s="137"/>
      <c r="W154" s="137"/>
      <c r="X154" s="119">
        <f t="shared" si="29"/>
        <v>201201.20689655171</v>
      </c>
      <c r="Y154" s="119">
        <f t="shared" si="30"/>
        <v>57131.206896551725</v>
      </c>
      <c r="Z154" s="119">
        <f t="shared" si="31"/>
        <v>124198.27586206897</v>
      </c>
    </row>
    <row r="155" spans="1:26" ht="31.5">
      <c r="A155" s="144">
        <f>IF(D155="","",SUBTOTAL(3,$D$11:D155))</f>
        <v>123</v>
      </c>
      <c r="B155" s="144" t="s">
        <v>225</v>
      </c>
      <c r="C155" s="150" t="s">
        <v>158</v>
      </c>
      <c r="D155" s="145">
        <v>290</v>
      </c>
      <c r="E155" s="151">
        <v>9</v>
      </c>
      <c r="F155" s="152">
        <v>2.1</v>
      </c>
      <c r="G155" s="145">
        <v>5</v>
      </c>
      <c r="H155" s="145">
        <v>132</v>
      </c>
      <c r="I155" s="144" t="s">
        <v>188</v>
      </c>
      <c r="J155" s="144" t="s">
        <v>2054</v>
      </c>
      <c r="K155" s="121">
        <v>994021</v>
      </c>
      <c r="L155" s="80">
        <f t="shared" si="25"/>
        <v>305483.47830000008</v>
      </c>
      <c r="M155" s="186" t="str" cm="1">
        <f t="array" ref="M155">IF(OR($B155="",$S155="",$T155=""),"",IFERROR(IF($S155&lt;&gt;SUMPRODUCT(IFERROR(--MID($T155,SEARCH('Nhân công vận hành'!$A$3:$A$100,$T155)-1,1),0)),"",SUMPRODUCT(IFERROR(--MID($T155,SEARCH('Nhân công vận hành'!$A$3:$A$100,$T155)-1,1),0),'Nhân công vận hành'!#REF!)),""))</f>
        <v/>
      </c>
      <c r="N155" s="186" cm="1">
        <f t="array" ref="N155">IF(OR($B155="",$S155="",$T155=""),"",IFERROR(IF($S155&lt;&gt;SUMPRODUCT(IFERROR(--MID($T155,SEARCH('Nhân công vận hành'!$A$3:$A$100,$T155)-1,1),0)),"",SUMPRODUCT(IFERROR(--MID($T155,SEARCH('Nhân công vận hành'!$A$3:$A$100,$T155)-1,1),0),'Nhân công vận hành'!$E$3:$E$100)),""))</f>
        <v>644000</v>
      </c>
      <c r="O155" s="186" cm="1">
        <f t="array" ref="O155">IF(OR($B155="",$S155="",$T155=""),"",IFERROR(IF($S155&lt;&gt;SUMPRODUCT(IFERROR(--MID($T155,SEARCH('Nhân công vận hành'!$A$3:$A$100,$T155)-1,1),0)),"",SUMPRODUCT(IFERROR(--MID($T155,SEARCH('Nhân công vận hành'!$A$3:$A$100,$T155)-1,1),0),'Nhân công vận hành'!$F$3:$F$100)),""))</f>
        <v>616000</v>
      </c>
      <c r="P155" s="186" t="e">
        <f t="shared" si="26"/>
        <v>#VALUE!</v>
      </c>
      <c r="Q155" s="186">
        <f t="shared" si="27"/>
        <v>1470500</v>
      </c>
      <c r="R155" s="186">
        <f t="shared" si="28"/>
        <v>1442500</v>
      </c>
      <c r="S155" s="204">
        <v>2</v>
      </c>
      <c r="T155" s="204" t="s">
        <v>1995</v>
      </c>
      <c r="U155" s="154">
        <f t="shared" si="32"/>
        <v>132</v>
      </c>
      <c r="V155" s="137"/>
      <c r="W155" s="137"/>
      <c r="X155" s="119">
        <f t="shared" si="29"/>
        <v>277640.34827586205</v>
      </c>
      <c r="Y155" s="119">
        <f t="shared" si="30"/>
        <v>71980.831034482762</v>
      </c>
      <c r="Z155" s="119">
        <f t="shared" si="31"/>
        <v>171382.93103448275</v>
      </c>
    </row>
    <row r="156" spans="1:26" ht="31.5">
      <c r="A156" s="144">
        <f>IF(D156="","",SUBTOTAL(3,$D$11:D156))</f>
        <v>124</v>
      </c>
      <c r="B156" s="144" t="s">
        <v>226</v>
      </c>
      <c r="C156" s="150" t="s">
        <v>227</v>
      </c>
      <c r="D156" s="145">
        <v>290</v>
      </c>
      <c r="E156" s="151">
        <v>9</v>
      </c>
      <c r="F156" s="152">
        <v>2.1</v>
      </c>
      <c r="G156" s="145">
        <v>5</v>
      </c>
      <c r="H156" s="145">
        <v>144</v>
      </c>
      <c r="I156" s="144" t="s">
        <v>188</v>
      </c>
      <c r="J156" s="144" t="s">
        <v>2054</v>
      </c>
      <c r="K156" s="121">
        <v>1143067</v>
      </c>
      <c r="L156" s="80">
        <f t="shared" si="25"/>
        <v>333254.70360000007</v>
      </c>
      <c r="M156" s="186" t="str" cm="1">
        <f t="array" ref="M156">IF(OR($B156="",$S156="",$T156=""),"",IFERROR(IF($S156&lt;&gt;SUMPRODUCT(IFERROR(--MID($T156,SEARCH('Nhân công vận hành'!$A$3:$A$100,$T156)-1,1),0)),"",SUMPRODUCT(IFERROR(--MID($T156,SEARCH('Nhân công vận hành'!$A$3:$A$100,$T156)-1,1),0),'Nhân công vận hành'!#REF!)),""))</f>
        <v/>
      </c>
      <c r="N156" s="186" cm="1">
        <f t="array" ref="N156">IF(OR($B156="",$S156="",$T156=""),"",IFERROR(IF($S156&lt;&gt;SUMPRODUCT(IFERROR(--MID($T156,SEARCH('Nhân công vận hành'!$A$3:$A$100,$T156)-1,1),0)),"",SUMPRODUCT(IFERROR(--MID($T156,SEARCH('Nhân công vận hành'!$A$3:$A$100,$T156)-1,1),0),'Nhân công vận hành'!$E$3:$E$100)),""))</f>
        <v>644000</v>
      </c>
      <c r="O156" s="186" cm="1">
        <f t="array" ref="O156">IF(OR($B156="",$S156="",$T156=""),"",IFERROR(IF($S156&lt;&gt;SUMPRODUCT(IFERROR(--MID($T156,SEARCH('Nhân công vận hành'!$A$3:$A$100,$T156)-1,1),0)),"",SUMPRODUCT(IFERROR(--MID($T156,SEARCH('Nhân công vận hành'!$A$3:$A$100,$T156)-1,1),0),'Nhân công vận hành'!$F$3:$F$100)),""))</f>
        <v>616000</v>
      </c>
      <c r="P156" s="186" t="e">
        <f t="shared" si="26"/>
        <v>#VALUE!</v>
      </c>
      <c r="Q156" s="186">
        <f t="shared" si="27"/>
        <v>1576400</v>
      </c>
      <c r="R156" s="186">
        <f t="shared" si="28"/>
        <v>1548400</v>
      </c>
      <c r="S156" s="204">
        <v>2</v>
      </c>
      <c r="T156" s="204" t="s">
        <v>1995</v>
      </c>
      <c r="U156" s="154">
        <f t="shared" si="32"/>
        <v>144</v>
      </c>
      <c r="V156" s="137"/>
      <c r="W156" s="137"/>
      <c r="X156" s="119">
        <f t="shared" si="29"/>
        <v>319270.43793103448</v>
      </c>
      <c r="Y156" s="119">
        <f t="shared" si="30"/>
        <v>82773.817241379307</v>
      </c>
      <c r="Z156" s="119">
        <f t="shared" si="31"/>
        <v>197080.5172413793</v>
      </c>
    </row>
    <row r="157" spans="1:26" ht="31.5">
      <c r="A157" s="144">
        <f>IF(D157="","",SUBTOTAL(3,$D$11:D157))</f>
        <v>125</v>
      </c>
      <c r="B157" s="144" t="s">
        <v>228</v>
      </c>
      <c r="C157" s="150" t="s">
        <v>229</v>
      </c>
      <c r="D157" s="145">
        <v>290</v>
      </c>
      <c r="E157" s="151">
        <v>9</v>
      </c>
      <c r="F157" s="152">
        <v>2.1</v>
      </c>
      <c r="G157" s="145">
        <v>5</v>
      </c>
      <c r="H157" s="145">
        <v>168</v>
      </c>
      <c r="I157" s="144" t="s">
        <v>188</v>
      </c>
      <c r="J157" s="144" t="s">
        <v>2054</v>
      </c>
      <c r="K157" s="121">
        <v>1486217</v>
      </c>
      <c r="L157" s="80">
        <f t="shared" si="25"/>
        <v>388797.15420000011</v>
      </c>
      <c r="M157" s="186" t="str" cm="1">
        <f t="array" ref="M157">IF(OR($B157="",$S157="",$T157=""),"",IFERROR(IF($S157&lt;&gt;SUMPRODUCT(IFERROR(--MID($T157,SEARCH('Nhân công vận hành'!$A$3:$A$100,$T157)-1,1),0)),"",SUMPRODUCT(IFERROR(--MID($T157,SEARCH('Nhân công vận hành'!$A$3:$A$100,$T157)-1,1),0),'Nhân công vận hành'!#REF!)),""))</f>
        <v/>
      </c>
      <c r="N157" s="186" cm="1">
        <f t="array" ref="N157">IF(OR($B157="",$S157="",$T157=""),"",IFERROR(IF($S157&lt;&gt;SUMPRODUCT(IFERROR(--MID($T157,SEARCH('Nhân công vận hành'!$A$3:$A$100,$T157)-1,1),0)),"",SUMPRODUCT(IFERROR(--MID($T157,SEARCH('Nhân công vận hành'!$A$3:$A$100,$T157)-1,1),0),'Nhân công vận hành'!$E$3:$E$100)),""))</f>
        <v>644000</v>
      </c>
      <c r="O157" s="186" cm="1">
        <f t="array" ref="O157">IF(OR($B157="",$S157="",$T157=""),"",IFERROR(IF($S157&lt;&gt;SUMPRODUCT(IFERROR(--MID($T157,SEARCH('Nhân công vận hành'!$A$3:$A$100,$T157)-1,1),0)),"",SUMPRODUCT(IFERROR(--MID($T157,SEARCH('Nhân công vận hành'!$A$3:$A$100,$T157)-1,1),0),'Nhân công vận hành'!$F$3:$F$100)),""))</f>
        <v>616000</v>
      </c>
      <c r="P157" s="186" t="e">
        <f t="shared" si="26"/>
        <v>#VALUE!</v>
      </c>
      <c r="Q157" s="186">
        <f t="shared" si="27"/>
        <v>1811800</v>
      </c>
      <c r="R157" s="186">
        <f t="shared" si="28"/>
        <v>1783800</v>
      </c>
      <c r="S157" s="204">
        <v>2</v>
      </c>
      <c r="T157" s="204" t="s">
        <v>1995</v>
      </c>
      <c r="U157" s="154">
        <f t="shared" si="32"/>
        <v>168</v>
      </c>
      <c r="V157" s="137"/>
      <c r="W157" s="137"/>
      <c r="X157" s="119">
        <f t="shared" si="29"/>
        <v>415115.78275862068</v>
      </c>
      <c r="Y157" s="119">
        <f t="shared" si="30"/>
        <v>107622.6103448276</v>
      </c>
      <c r="Z157" s="119">
        <f t="shared" si="31"/>
        <v>256244.31034482759</v>
      </c>
    </row>
    <row r="158" spans="1:26" ht="31.5">
      <c r="A158" s="144">
        <f>IF(D158="","",SUBTOTAL(3,$D$11:D158))</f>
        <v>126</v>
      </c>
      <c r="B158" s="144" t="s">
        <v>230</v>
      </c>
      <c r="C158" s="150" t="s">
        <v>231</v>
      </c>
      <c r="D158" s="145">
        <v>290</v>
      </c>
      <c r="E158" s="151">
        <v>9</v>
      </c>
      <c r="F158" s="152">
        <v>2</v>
      </c>
      <c r="G158" s="145">
        <v>5</v>
      </c>
      <c r="H158" s="145">
        <v>204</v>
      </c>
      <c r="I158" s="144" t="s">
        <v>188</v>
      </c>
      <c r="J158" s="144" t="s">
        <v>2054</v>
      </c>
      <c r="K158" s="121">
        <v>1918794</v>
      </c>
      <c r="L158" s="80">
        <f t="shared" si="25"/>
        <v>472110.83010000008</v>
      </c>
      <c r="M158" s="186" t="str" cm="1">
        <f t="array" ref="M158">IF(OR($B158="",$S158="",$T158=""),"",IFERROR(IF($S158&lt;&gt;SUMPRODUCT(IFERROR(--MID($T158,SEARCH('Nhân công vận hành'!$A$3:$A$100,$T158)-1,1),0)),"",SUMPRODUCT(IFERROR(--MID($T158,SEARCH('Nhân công vận hành'!$A$3:$A$100,$T158)-1,1),0),'Nhân công vận hành'!#REF!)),""))</f>
        <v/>
      </c>
      <c r="N158" s="186" cm="1">
        <f t="array" ref="N158">IF(OR($B158="",$S158="",$T158=""),"",IFERROR(IF($S158&lt;&gt;SUMPRODUCT(IFERROR(--MID($T158,SEARCH('Nhân công vận hành'!$A$3:$A$100,$T158)-1,1),0)),"",SUMPRODUCT(IFERROR(--MID($T158,SEARCH('Nhân công vận hành'!$A$3:$A$100,$T158)-1,1),0),'Nhân công vận hành'!$E$3:$E$100)),""))</f>
        <v>644000</v>
      </c>
      <c r="O158" s="186" cm="1">
        <f t="array" ref="O158">IF(OR($B158="",$S158="",$T158=""),"",IFERROR(IF($S158&lt;&gt;SUMPRODUCT(IFERROR(--MID($T158,SEARCH('Nhân công vận hành'!$A$3:$A$100,$T158)-1,1),0)),"",SUMPRODUCT(IFERROR(--MID($T158,SEARCH('Nhân công vận hành'!$A$3:$A$100,$T158)-1,1),0),'Nhân công vận hành'!$F$3:$F$100)),""))</f>
        <v>616000</v>
      </c>
      <c r="P158" s="186" t="e">
        <f t="shared" si="26"/>
        <v>#VALUE!</v>
      </c>
      <c r="Q158" s="186">
        <f t="shared" si="27"/>
        <v>2115200</v>
      </c>
      <c r="R158" s="186">
        <f t="shared" si="28"/>
        <v>2087200</v>
      </c>
      <c r="S158" s="204">
        <v>2</v>
      </c>
      <c r="T158" s="204" t="s">
        <v>1995</v>
      </c>
      <c r="U158" s="154">
        <f t="shared" si="32"/>
        <v>204</v>
      </c>
      <c r="V158" s="137"/>
      <c r="W158" s="137"/>
      <c r="X158" s="119">
        <f t="shared" si="29"/>
        <v>535939.0137931034</v>
      </c>
      <c r="Y158" s="119">
        <f t="shared" si="30"/>
        <v>132330.62068965516</v>
      </c>
      <c r="Z158" s="119">
        <f t="shared" si="31"/>
        <v>330826.55172413791</v>
      </c>
    </row>
    <row r="159" spans="1:26" ht="31.5">
      <c r="A159" s="144" t="str">
        <f>IF(D159="","",SUBTOTAL(3,$D$11:D159))</f>
        <v/>
      </c>
      <c r="B159" s="148" t="s">
        <v>232</v>
      </c>
      <c r="C159" s="146" t="s">
        <v>233</v>
      </c>
      <c r="D159" s="144"/>
      <c r="E159" s="144"/>
      <c r="F159" s="144"/>
      <c r="G159" s="144"/>
      <c r="H159" s="144"/>
      <c r="I159" s="144"/>
      <c r="J159" s="144">
        <v>0</v>
      </c>
      <c r="K159" s="121"/>
      <c r="L159" s="80">
        <f t="shared" si="25"/>
        <v>0</v>
      </c>
      <c r="M159" s="186"/>
      <c r="N159" s="186"/>
      <c r="O159" s="186"/>
      <c r="P159" s="186"/>
      <c r="Q159" s="186"/>
      <c r="R159" s="186"/>
      <c r="S159" s="204" t="s">
        <v>1992</v>
      </c>
      <c r="T159" s="204" t="s">
        <v>1992</v>
      </c>
      <c r="U159" s="137"/>
      <c r="V159" s="137"/>
      <c r="W159" s="137"/>
      <c r="X159" s="119"/>
      <c r="Y159" s="119"/>
      <c r="Z159" s="119"/>
    </row>
    <row r="160" spans="1:26" ht="31.5">
      <c r="A160" s="144">
        <f>IF(D160="","",SUBTOTAL(3,$D$11:D160))</f>
        <v>127</v>
      </c>
      <c r="B160" s="144" t="s">
        <v>234</v>
      </c>
      <c r="C160" s="150" t="s">
        <v>235</v>
      </c>
      <c r="D160" s="145">
        <v>290</v>
      </c>
      <c r="E160" s="151">
        <v>17</v>
      </c>
      <c r="F160" s="152">
        <v>4.3</v>
      </c>
      <c r="G160" s="145">
        <v>5</v>
      </c>
      <c r="H160" s="145">
        <v>21</v>
      </c>
      <c r="I160" s="144" t="s">
        <v>188</v>
      </c>
      <c r="J160" s="144" t="s">
        <v>2052</v>
      </c>
      <c r="K160" s="121">
        <v>187683</v>
      </c>
      <c r="L160" s="80">
        <f t="shared" si="25"/>
        <v>48599.644275000013</v>
      </c>
      <c r="M160" s="186" t="str" cm="1">
        <f t="array" ref="M160">IF(OR($B160="",$S160="",$T160=""),"",IFERROR(IF($S160&lt;&gt;SUMPRODUCT(IFERROR(--MID($T160,SEARCH('Nhân công vận hành'!$A$3:$A$100,$T160)-1,1),0)),"",SUMPRODUCT(IFERROR(--MID($T160,SEARCH('Nhân công vận hành'!$A$3:$A$100,$T160)-1,1),0),'Nhân công vận hành'!#REF!)),""))</f>
        <v/>
      </c>
      <c r="N160" s="186" cm="1">
        <f t="array" ref="N160">IF(OR($B160="",$S160="",$T160=""),"",IFERROR(IF($S160&lt;&gt;SUMPRODUCT(IFERROR(--MID($T160,SEARCH('Nhân công vận hành'!$A$3:$A$100,$T160)-1,1),0)),"",SUMPRODUCT(IFERROR(--MID($T160,SEARCH('Nhân công vận hành'!$A$3:$A$100,$T160)-1,1),0),'Nhân công vận hành'!$E$3:$E$100)),""))</f>
        <v>322000</v>
      </c>
      <c r="O160" s="186" cm="1">
        <f t="array" ref="O160">IF(OR($B160="",$S160="",$T160=""),"",IFERROR(IF($S160&lt;&gt;SUMPRODUCT(IFERROR(--MID($T160,SEARCH('Nhân công vận hành'!$A$3:$A$100,$T160)-1,1),0)),"",SUMPRODUCT(IFERROR(--MID($T160,SEARCH('Nhân công vận hành'!$A$3:$A$100,$T160)-1,1),0),'Nhân công vận hành'!$F$3:$F$100)),""))</f>
        <v>308000</v>
      </c>
      <c r="P160" s="186" t="e">
        <f t="shared" si="26"/>
        <v>#VALUE!</v>
      </c>
      <c r="Q160" s="186">
        <f t="shared" si="27"/>
        <v>529800</v>
      </c>
      <c r="R160" s="186">
        <f t="shared" si="28"/>
        <v>515800</v>
      </c>
      <c r="S160" s="204">
        <v>1</v>
      </c>
      <c r="T160" s="204" t="s">
        <v>1993</v>
      </c>
      <c r="U160" s="154">
        <f>H160</f>
        <v>21</v>
      </c>
      <c r="V160" s="137"/>
      <c r="W160" s="137"/>
      <c r="X160" s="119">
        <f t="shared" si="29"/>
        <v>99018.962068965528</v>
      </c>
      <c r="Y160" s="119">
        <f t="shared" si="30"/>
        <v>27828.858620689651</v>
      </c>
      <c r="Z160" s="119">
        <f t="shared" si="31"/>
        <v>32359.137931034482</v>
      </c>
    </row>
    <row r="161" spans="1:26" ht="31.5">
      <c r="A161" s="144">
        <f>IF(D161="","",SUBTOTAL(3,$D$11:D161))</f>
        <v>128</v>
      </c>
      <c r="B161" s="144" t="s">
        <v>236</v>
      </c>
      <c r="C161" s="150" t="s">
        <v>237</v>
      </c>
      <c r="D161" s="145">
        <v>290</v>
      </c>
      <c r="E161" s="151">
        <v>17</v>
      </c>
      <c r="F161" s="152">
        <v>4.0999999999999996</v>
      </c>
      <c r="G161" s="145">
        <v>5</v>
      </c>
      <c r="H161" s="145">
        <v>32</v>
      </c>
      <c r="I161" s="144" t="s">
        <v>188</v>
      </c>
      <c r="J161" s="144" t="s">
        <v>2052</v>
      </c>
      <c r="K161" s="121">
        <v>251200</v>
      </c>
      <c r="L161" s="80">
        <f t="shared" si="25"/>
        <v>74056.600800000015</v>
      </c>
      <c r="M161" s="186" t="str" cm="1">
        <f t="array" ref="M161">IF(OR($B161="",$S161="",$T161=""),"",IFERROR(IF($S161&lt;&gt;SUMPRODUCT(IFERROR(--MID($T161,SEARCH('Nhân công vận hành'!$A$3:$A$100,$T161)-1,1),0)),"",SUMPRODUCT(IFERROR(--MID($T161,SEARCH('Nhân công vận hành'!$A$3:$A$100,$T161)-1,1),0),'Nhân công vận hành'!#REF!)),""))</f>
        <v/>
      </c>
      <c r="N161" s="186" cm="1">
        <f t="array" ref="N161">IF(OR($B161="",$S161="",$T161=""),"",IFERROR(IF($S161&lt;&gt;SUMPRODUCT(IFERROR(--MID($T161,SEARCH('Nhân công vận hành'!$A$3:$A$100,$T161)-1,1),0)),"",SUMPRODUCT(IFERROR(--MID($T161,SEARCH('Nhân công vận hành'!$A$3:$A$100,$T161)-1,1),0),'Nhân công vận hành'!$E$3:$E$100)),""))</f>
        <v>322000</v>
      </c>
      <c r="O161" s="186" cm="1">
        <f t="array" ref="O161">IF(OR($B161="",$S161="",$T161=""),"",IFERROR(IF($S161&lt;&gt;SUMPRODUCT(IFERROR(--MID($T161,SEARCH('Nhân công vận hành'!$A$3:$A$100,$T161)-1,1),0)),"",SUMPRODUCT(IFERROR(--MID($T161,SEARCH('Nhân công vận hành'!$A$3:$A$100,$T161)-1,1),0),'Nhân công vận hành'!$F$3:$F$100)),""))</f>
        <v>308000</v>
      </c>
      <c r="P161" s="186" t="e">
        <f t="shared" si="26"/>
        <v>#VALUE!</v>
      </c>
      <c r="Q161" s="186">
        <f t="shared" si="27"/>
        <v>607400</v>
      </c>
      <c r="R161" s="186">
        <f t="shared" si="28"/>
        <v>593400</v>
      </c>
      <c r="S161" s="204">
        <v>1</v>
      </c>
      <c r="T161" s="204" t="s">
        <v>1993</v>
      </c>
      <c r="U161" s="154">
        <f>H161</f>
        <v>32</v>
      </c>
      <c r="V161" s="137"/>
      <c r="W161" s="137"/>
      <c r="X161" s="119">
        <f t="shared" si="29"/>
        <v>132529.6551724138</v>
      </c>
      <c r="Y161" s="119">
        <f t="shared" si="30"/>
        <v>35514.482758620681</v>
      </c>
      <c r="Z161" s="119">
        <f t="shared" si="31"/>
        <v>43310.34482758621</v>
      </c>
    </row>
    <row r="162" spans="1:26" ht="31.5">
      <c r="A162" s="144">
        <f>IF(D162="","",SUBTOTAL(3,$D$11:D162))</f>
        <v>129</v>
      </c>
      <c r="B162" s="144" t="s">
        <v>238</v>
      </c>
      <c r="C162" s="150" t="s">
        <v>125</v>
      </c>
      <c r="D162" s="145">
        <v>290</v>
      </c>
      <c r="E162" s="151">
        <v>17</v>
      </c>
      <c r="F162" s="152">
        <v>4.0999999999999996</v>
      </c>
      <c r="G162" s="145">
        <v>5</v>
      </c>
      <c r="H162" s="145">
        <v>39</v>
      </c>
      <c r="I162" s="144" t="s">
        <v>188</v>
      </c>
      <c r="J162" s="144" t="s">
        <v>2052</v>
      </c>
      <c r="K162" s="121">
        <v>288920</v>
      </c>
      <c r="L162" s="80">
        <f t="shared" si="25"/>
        <v>90256.482225000014</v>
      </c>
      <c r="M162" s="186" t="str" cm="1">
        <f t="array" ref="M162">IF(OR($B162="",$S162="",$T162=""),"",IFERROR(IF($S162&lt;&gt;SUMPRODUCT(IFERROR(--MID($T162,SEARCH('Nhân công vận hành'!$A$3:$A$100,$T162)-1,1),0)),"",SUMPRODUCT(IFERROR(--MID($T162,SEARCH('Nhân công vận hành'!$A$3:$A$100,$T162)-1,1),0),'Nhân công vận hành'!#REF!)),""))</f>
        <v/>
      </c>
      <c r="N162" s="186" cm="1">
        <f t="array" ref="N162">IF(OR($B162="",$S162="",$T162=""),"",IFERROR(IF($S162&lt;&gt;SUMPRODUCT(IFERROR(--MID($T162,SEARCH('Nhân công vận hành'!$A$3:$A$100,$T162)-1,1),0)),"",SUMPRODUCT(IFERROR(--MID($T162,SEARCH('Nhân công vận hành'!$A$3:$A$100,$T162)-1,1),0),'Nhân công vận hành'!$E$3:$E$100)),""))</f>
        <v>322000</v>
      </c>
      <c r="O162" s="186" cm="1">
        <f t="array" ref="O162">IF(OR($B162="",$S162="",$T162=""),"",IFERROR(IF($S162&lt;&gt;SUMPRODUCT(IFERROR(--MID($T162,SEARCH('Nhân công vận hành'!$A$3:$A$100,$T162)-1,1),0)),"",SUMPRODUCT(IFERROR(--MID($T162,SEARCH('Nhân công vận hành'!$A$3:$A$100,$T162)-1,1),0),'Nhân công vận hành'!$F$3:$F$100)),""))</f>
        <v>308000</v>
      </c>
      <c r="P162" s="186" t="e">
        <f t="shared" si="26"/>
        <v>#VALUE!</v>
      </c>
      <c r="Q162" s="186">
        <f t="shared" si="27"/>
        <v>655300</v>
      </c>
      <c r="R162" s="186">
        <f t="shared" si="28"/>
        <v>641300</v>
      </c>
      <c r="S162" s="204">
        <v>1</v>
      </c>
      <c r="T162" s="204" t="s">
        <v>1993</v>
      </c>
      <c r="U162" s="154">
        <f>H162</f>
        <v>39</v>
      </c>
      <c r="V162" s="137"/>
      <c r="W162" s="137"/>
      <c r="X162" s="119">
        <f t="shared" si="29"/>
        <v>152430.20689655171</v>
      </c>
      <c r="Y162" s="119">
        <f t="shared" si="30"/>
        <v>40847.31034482758</v>
      </c>
      <c r="Z162" s="119">
        <f t="shared" si="31"/>
        <v>49813.793103448275</v>
      </c>
    </row>
    <row r="163" spans="1:26" ht="31.5">
      <c r="A163" s="144" t="str">
        <f>IF(D163="","",SUBTOTAL(3,$D$11:D163))</f>
        <v/>
      </c>
      <c r="B163" s="148" t="s">
        <v>239</v>
      </c>
      <c r="C163" s="146" t="s">
        <v>240</v>
      </c>
      <c r="D163" s="144"/>
      <c r="E163" s="144"/>
      <c r="F163" s="144"/>
      <c r="G163" s="144"/>
      <c r="H163" s="144"/>
      <c r="I163" s="144"/>
      <c r="J163" s="144">
        <v>0</v>
      </c>
      <c r="K163" s="121"/>
      <c r="L163" s="80">
        <f t="shared" si="25"/>
        <v>0</v>
      </c>
      <c r="M163" s="186"/>
      <c r="N163" s="186"/>
      <c r="O163" s="186"/>
      <c r="P163" s="186"/>
      <c r="Q163" s="186"/>
      <c r="R163" s="186"/>
      <c r="S163" s="204" t="s">
        <v>1992</v>
      </c>
      <c r="T163" s="204" t="s">
        <v>1992</v>
      </c>
      <c r="U163" s="137"/>
      <c r="V163" s="137"/>
      <c r="W163" s="137"/>
      <c r="X163" s="119"/>
      <c r="Y163" s="119"/>
      <c r="Z163" s="119"/>
    </row>
    <row r="164" spans="1:26" ht="31.5">
      <c r="A164" s="144">
        <f>IF(D164="","",SUBTOTAL(3,$D$11:D164))</f>
        <v>130</v>
      </c>
      <c r="B164" s="144" t="s">
        <v>241</v>
      </c>
      <c r="C164" s="150" t="s">
        <v>125</v>
      </c>
      <c r="D164" s="145">
        <v>290</v>
      </c>
      <c r="E164" s="151">
        <v>16.5</v>
      </c>
      <c r="F164" s="152">
        <v>4.0999999999999996</v>
      </c>
      <c r="G164" s="145">
        <v>5</v>
      </c>
      <c r="H164" s="145">
        <v>47</v>
      </c>
      <c r="I164" s="144" t="s">
        <v>188</v>
      </c>
      <c r="J164" s="144" t="s">
        <v>2052</v>
      </c>
      <c r="K164" s="121">
        <v>590336</v>
      </c>
      <c r="L164" s="80">
        <f t="shared" si="25"/>
        <v>108770.63242500002</v>
      </c>
      <c r="M164" s="186" t="str" cm="1">
        <f t="array" ref="M164">IF(OR($B164="",$S164="",$T164=""),"",IFERROR(IF($S164&lt;&gt;SUMPRODUCT(IFERROR(--MID($T164,SEARCH('Nhân công vận hành'!$A$3:$A$100,$T164)-1,1),0)),"",SUMPRODUCT(IFERROR(--MID($T164,SEARCH('Nhân công vận hành'!$A$3:$A$100,$T164)-1,1),0),'Nhân công vận hành'!#REF!)),""))</f>
        <v/>
      </c>
      <c r="N164" s="186" cm="1">
        <f t="array" ref="N164">IF(OR($B164="",$S164="",$T164=""),"",IFERROR(IF($S164&lt;&gt;SUMPRODUCT(IFERROR(--MID($T164,SEARCH('Nhân công vận hành'!$A$3:$A$100,$T164)-1,1),0)),"",SUMPRODUCT(IFERROR(--MID($T164,SEARCH('Nhân công vận hành'!$A$3:$A$100,$T164)-1,1),0),'Nhân công vận hành'!$E$3:$E$100)),""))</f>
        <v>322000</v>
      </c>
      <c r="O164" s="186" cm="1">
        <f t="array" ref="O164">IF(OR($B164="",$S164="",$T164=""),"",IFERROR(IF($S164&lt;&gt;SUMPRODUCT(IFERROR(--MID($T164,SEARCH('Nhân công vận hành'!$A$3:$A$100,$T164)-1,1),0)),"",SUMPRODUCT(IFERROR(--MID($T164,SEARCH('Nhân công vận hành'!$A$3:$A$100,$T164)-1,1),0),'Nhân công vận hành'!$F$3:$F$100)),""))</f>
        <v>308000</v>
      </c>
      <c r="P164" s="186" t="e">
        <f t="shared" si="26"/>
        <v>#VALUE!</v>
      </c>
      <c r="Q164" s="186">
        <f t="shared" si="27"/>
        <v>918300</v>
      </c>
      <c r="R164" s="186">
        <f t="shared" si="28"/>
        <v>904300</v>
      </c>
      <c r="S164" s="204">
        <v>1</v>
      </c>
      <c r="T164" s="204" t="s">
        <v>1993</v>
      </c>
      <c r="U164" s="154">
        <f>H164</f>
        <v>47</v>
      </c>
      <c r="V164" s="137"/>
      <c r="W164" s="137"/>
      <c r="X164" s="119">
        <f t="shared" si="29"/>
        <v>302292.74482758623</v>
      </c>
      <c r="Y164" s="119">
        <f t="shared" si="30"/>
        <v>83461.296551724125</v>
      </c>
      <c r="Z164" s="119">
        <f t="shared" si="31"/>
        <v>101782.06896551725</v>
      </c>
    </row>
    <row r="165" spans="1:26">
      <c r="A165" s="144" t="str">
        <f>IF(D165="","",SUBTOTAL(3,$D$11:D165))</f>
        <v/>
      </c>
      <c r="B165" s="148" t="s">
        <v>242</v>
      </c>
      <c r="C165" s="146" t="s">
        <v>243</v>
      </c>
      <c r="D165" s="144"/>
      <c r="E165" s="144"/>
      <c r="F165" s="144"/>
      <c r="G165" s="144"/>
      <c r="H165" s="144"/>
      <c r="I165" s="144"/>
      <c r="J165" s="144">
        <v>0</v>
      </c>
      <c r="K165" s="121"/>
      <c r="L165" s="80">
        <f t="shared" si="25"/>
        <v>0</v>
      </c>
      <c r="M165" s="186"/>
      <c r="N165" s="186"/>
      <c r="O165" s="186"/>
      <c r="P165" s="186"/>
      <c r="Q165" s="186"/>
      <c r="R165" s="186"/>
      <c r="S165" s="204" t="s">
        <v>1992</v>
      </c>
      <c r="T165" s="204" t="s">
        <v>1992</v>
      </c>
      <c r="U165" s="137"/>
      <c r="V165" s="137"/>
      <c r="W165" s="137"/>
      <c r="X165" s="119"/>
      <c r="Y165" s="119"/>
      <c r="Z165" s="119"/>
    </row>
    <row r="166" spans="1:26" ht="31.5">
      <c r="A166" s="144">
        <f>IF(D166="","",SUBTOTAL(3,$D$11:D166))</f>
        <v>131</v>
      </c>
      <c r="B166" s="144" t="s">
        <v>244</v>
      </c>
      <c r="C166" s="150" t="s">
        <v>245</v>
      </c>
      <c r="D166" s="145">
        <v>240</v>
      </c>
      <c r="E166" s="151">
        <v>15</v>
      </c>
      <c r="F166" s="152">
        <v>5.0999999999999996</v>
      </c>
      <c r="G166" s="145">
        <v>4</v>
      </c>
      <c r="H166" s="145">
        <v>4</v>
      </c>
      <c r="I166" s="144" t="s">
        <v>188</v>
      </c>
      <c r="J166" s="144" t="s">
        <v>2052</v>
      </c>
      <c r="K166" s="121">
        <v>4600</v>
      </c>
      <c r="L166" s="80">
        <f t="shared" si="25"/>
        <v>9257.0751000000018</v>
      </c>
      <c r="M166" s="186" t="str" cm="1">
        <f t="array" ref="M166">IF(OR($B166="",$S166="",$T166=""),"",IFERROR(IF($S166&lt;&gt;SUMPRODUCT(IFERROR(--MID($T166,SEARCH('Nhân công vận hành'!$A$3:$A$100,$T166)-1,1),0)),"",SUMPRODUCT(IFERROR(--MID($T166,SEARCH('Nhân công vận hành'!$A$3:$A$100,$T166)-1,1),0),'Nhân công vận hành'!#REF!)),""))</f>
        <v/>
      </c>
      <c r="N166" s="186" cm="1">
        <f t="array" ref="N166">IF(OR($B166="",$S166="",$T166=""),"",IFERROR(IF($S166&lt;&gt;SUMPRODUCT(IFERROR(--MID($T166,SEARCH('Nhân công vận hành'!$A$3:$A$100,$T166)-1,1),0)),"",SUMPRODUCT(IFERROR(--MID($T166,SEARCH('Nhân công vận hành'!$A$3:$A$100,$T166)-1,1),0),'Nhân công vận hành'!$E$3:$E$100)),""))</f>
        <v>322000</v>
      </c>
      <c r="O166" s="186" cm="1">
        <f t="array" ref="O166">IF(OR($B166="",$S166="",$T166=""),"",IFERROR(IF($S166&lt;&gt;SUMPRODUCT(IFERROR(--MID($T166,SEARCH('Nhân công vận hành'!$A$3:$A$100,$T166)-1,1),0)),"",SUMPRODUCT(IFERROR(--MID($T166,SEARCH('Nhân công vận hành'!$A$3:$A$100,$T166)-1,1),0),'Nhân công vận hành'!$F$3:$F$100)),""))</f>
        <v>308000</v>
      </c>
      <c r="P166" s="186" t="e">
        <f t="shared" si="26"/>
        <v>#VALUE!</v>
      </c>
      <c r="Q166" s="186">
        <f t="shared" si="27"/>
        <v>335900</v>
      </c>
      <c r="R166" s="186">
        <f t="shared" si="28"/>
        <v>321900</v>
      </c>
      <c r="S166" s="204">
        <v>1</v>
      </c>
      <c r="T166" s="204" t="s">
        <v>1993</v>
      </c>
      <c r="U166" s="154">
        <f t="shared" ref="U166:U175" si="33">H166</f>
        <v>4</v>
      </c>
      <c r="V166" s="137"/>
      <c r="W166" s="137"/>
      <c r="X166" s="119">
        <f t="shared" si="29"/>
        <v>2875</v>
      </c>
      <c r="Y166" s="119">
        <f t="shared" si="30"/>
        <v>977.49999999999989</v>
      </c>
      <c r="Z166" s="119">
        <f t="shared" si="31"/>
        <v>766.66666666666663</v>
      </c>
    </row>
    <row r="167" spans="1:26" ht="31.5">
      <c r="A167" s="144">
        <f>IF(D167="","",SUBTOTAL(3,$D$11:D167))</f>
        <v>132</v>
      </c>
      <c r="B167" s="144" t="s">
        <v>246</v>
      </c>
      <c r="C167" s="150" t="s">
        <v>247</v>
      </c>
      <c r="D167" s="145">
        <v>240</v>
      </c>
      <c r="E167" s="151">
        <v>15</v>
      </c>
      <c r="F167" s="152">
        <v>5.0999999999999996</v>
      </c>
      <c r="G167" s="145">
        <v>4</v>
      </c>
      <c r="H167" s="145">
        <v>5</v>
      </c>
      <c r="I167" s="144" t="s">
        <v>188</v>
      </c>
      <c r="J167" s="144" t="s">
        <v>2052</v>
      </c>
      <c r="K167" s="121">
        <v>5900</v>
      </c>
      <c r="L167" s="80">
        <f t="shared" si="25"/>
        <v>11571.343875000002</v>
      </c>
      <c r="M167" s="186" t="str" cm="1">
        <f t="array" ref="M167">IF(OR($B167="",$S167="",$T167=""),"",IFERROR(IF($S167&lt;&gt;SUMPRODUCT(IFERROR(--MID($T167,SEARCH('Nhân công vận hành'!$A$3:$A$100,$T167)-1,1),0)),"",SUMPRODUCT(IFERROR(--MID($T167,SEARCH('Nhân công vận hành'!$A$3:$A$100,$T167)-1,1),0),'Nhân công vận hành'!#REF!)),""))</f>
        <v/>
      </c>
      <c r="N167" s="186" cm="1">
        <f t="array" ref="N167">IF(OR($B167="",$S167="",$T167=""),"",IFERROR(IF($S167&lt;&gt;SUMPRODUCT(IFERROR(--MID($T167,SEARCH('Nhân công vận hành'!$A$3:$A$100,$T167)-1,1),0)),"",SUMPRODUCT(IFERROR(--MID($T167,SEARCH('Nhân công vận hành'!$A$3:$A$100,$T167)-1,1),0),'Nhân công vận hành'!$E$3:$E$100)),""))</f>
        <v>322000</v>
      </c>
      <c r="O167" s="186" cm="1">
        <f t="array" ref="O167">IF(OR($B167="",$S167="",$T167=""),"",IFERROR(IF($S167&lt;&gt;SUMPRODUCT(IFERROR(--MID($T167,SEARCH('Nhân công vận hành'!$A$3:$A$100,$T167)-1,1),0)),"",SUMPRODUCT(IFERROR(--MID($T167,SEARCH('Nhân công vận hành'!$A$3:$A$100,$T167)-1,1),0),'Nhân công vận hành'!$F$3:$F$100)),""))</f>
        <v>308000</v>
      </c>
      <c r="P167" s="186" t="e">
        <f t="shared" si="26"/>
        <v>#VALUE!</v>
      </c>
      <c r="Q167" s="186">
        <f t="shared" si="27"/>
        <v>339500</v>
      </c>
      <c r="R167" s="186">
        <f t="shared" si="28"/>
        <v>325500</v>
      </c>
      <c r="S167" s="204">
        <v>1</v>
      </c>
      <c r="T167" s="204" t="s">
        <v>1993</v>
      </c>
      <c r="U167" s="154">
        <f t="shared" si="33"/>
        <v>5</v>
      </c>
      <c r="V167" s="137"/>
      <c r="W167" s="137"/>
      <c r="X167" s="119">
        <f t="shared" si="29"/>
        <v>3687.5</v>
      </c>
      <c r="Y167" s="119">
        <f t="shared" si="30"/>
        <v>1253.75</v>
      </c>
      <c r="Z167" s="119">
        <f t="shared" si="31"/>
        <v>983.33333333333337</v>
      </c>
    </row>
    <row r="168" spans="1:26" ht="31.5">
      <c r="A168" s="144">
        <f>IF(D168="","",SUBTOTAL(3,$D$11:D168))</f>
        <v>133</v>
      </c>
      <c r="B168" s="144" t="s">
        <v>248</v>
      </c>
      <c r="C168" s="150" t="s">
        <v>249</v>
      </c>
      <c r="D168" s="145">
        <v>240</v>
      </c>
      <c r="E168" s="151">
        <v>15</v>
      </c>
      <c r="F168" s="152">
        <v>4.5999999999999996</v>
      </c>
      <c r="G168" s="145">
        <v>4</v>
      </c>
      <c r="H168" s="151">
        <v>5.5</v>
      </c>
      <c r="I168" s="144" t="s">
        <v>188</v>
      </c>
      <c r="J168" s="144" t="s">
        <v>2052</v>
      </c>
      <c r="K168" s="121">
        <v>16400</v>
      </c>
      <c r="L168" s="80">
        <f t="shared" si="25"/>
        <v>12728.478262500003</v>
      </c>
      <c r="M168" s="186" t="str" cm="1">
        <f t="array" ref="M168">IF(OR($B168="",$S168="",$T168=""),"",IFERROR(IF($S168&lt;&gt;SUMPRODUCT(IFERROR(--MID($T168,SEARCH('Nhân công vận hành'!$A$3:$A$100,$T168)-1,1),0)),"",SUMPRODUCT(IFERROR(--MID($T168,SEARCH('Nhân công vận hành'!$A$3:$A$100,$T168)-1,1),0),'Nhân công vận hành'!#REF!)),""))</f>
        <v/>
      </c>
      <c r="N168" s="186" cm="1">
        <f t="array" ref="N168">IF(OR($B168="",$S168="",$T168=""),"",IFERROR(IF($S168&lt;&gt;SUMPRODUCT(IFERROR(--MID($T168,SEARCH('Nhân công vận hành'!$A$3:$A$100,$T168)-1,1),0)),"",SUMPRODUCT(IFERROR(--MID($T168,SEARCH('Nhân công vận hành'!$A$3:$A$100,$T168)-1,1),0),'Nhân công vận hành'!$E$3:$E$100)),""))</f>
        <v>322000</v>
      </c>
      <c r="O168" s="186" cm="1">
        <f t="array" ref="O168">IF(OR($B168="",$S168="",$T168=""),"",IFERROR(IF($S168&lt;&gt;SUMPRODUCT(IFERROR(--MID($T168,SEARCH('Nhân công vận hành'!$A$3:$A$100,$T168)-1,1),0)),"",SUMPRODUCT(IFERROR(--MID($T168,SEARCH('Nhân công vận hành'!$A$3:$A$100,$T168)-1,1),0),'Nhân công vận hành'!$F$3:$F$100)),""))</f>
        <v>308000</v>
      </c>
      <c r="P168" s="186" t="e">
        <f t="shared" si="26"/>
        <v>#VALUE!</v>
      </c>
      <c r="Q168" s="186">
        <f t="shared" si="27"/>
        <v>350900</v>
      </c>
      <c r="R168" s="186">
        <f t="shared" si="28"/>
        <v>336900</v>
      </c>
      <c r="S168" s="204">
        <v>1</v>
      </c>
      <c r="T168" s="204" t="s">
        <v>1993</v>
      </c>
      <c r="U168" s="154">
        <f t="shared" si="33"/>
        <v>5.5</v>
      </c>
      <c r="V168" s="137"/>
      <c r="W168" s="137"/>
      <c r="X168" s="119">
        <f t="shared" si="29"/>
        <v>10250</v>
      </c>
      <c r="Y168" s="119">
        <f t="shared" si="30"/>
        <v>3143.3333333333335</v>
      </c>
      <c r="Z168" s="119">
        <f t="shared" si="31"/>
        <v>2733.3333333333335</v>
      </c>
    </row>
    <row r="169" spans="1:26" ht="31.5">
      <c r="A169" s="144">
        <f>IF(D169="","",SUBTOTAL(3,$D$11:D169))</f>
        <v>134</v>
      </c>
      <c r="B169" s="144" t="s">
        <v>250</v>
      </c>
      <c r="C169" s="150" t="s">
        <v>251</v>
      </c>
      <c r="D169" s="145">
        <v>240</v>
      </c>
      <c r="E169" s="151">
        <v>15</v>
      </c>
      <c r="F169" s="152">
        <v>4.5999999999999996</v>
      </c>
      <c r="G169" s="145">
        <v>4</v>
      </c>
      <c r="H169" s="151">
        <v>6.3</v>
      </c>
      <c r="I169" s="144" t="s">
        <v>188</v>
      </c>
      <c r="J169" s="144" t="s">
        <v>2052</v>
      </c>
      <c r="K169" s="121">
        <v>23900</v>
      </c>
      <c r="L169" s="80">
        <f t="shared" si="25"/>
        <v>14579.893282500003</v>
      </c>
      <c r="M169" s="186" t="str" cm="1">
        <f t="array" ref="M169">IF(OR($B169="",$S169="",$T169=""),"",IFERROR(IF($S169&lt;&gt;SUMPRODUCT(IFERROR(--MID($T169,SEARCH('Nhân công vận hành'!$A$3:$A$100,$T169)-1,1),0)),"",SUMPRODUCT(IFERROR(--MID($T169,SEARCH('Nhân công vận hành'!$A$3:$A$100,$T169)-1,1),0),'Nhân công vận hành'!#REF!)),""))</f>
        <v/>
      </c>
      <c r="N169" s="186" cm="1">
        <f t="array" ref="N169">IF(OR($B169="",$S169="",$T169=""),"",IFERROR(IF($S169&lt;&gt;SUMPRODUCT(IFERROR(--MID($T169,SEARCH('Nhân công vận hành'!$A$3:$A$100,$T169)-1,1),0)),"",SUMPRODUCT(IFERROR(--MID($T169,SEARCH('Nhân công vận hành'!$A$3:$A$100,$T169)-1,1),0),'Nhân công vận hành'!$E$3:$E$100)),""))</f>
        <v>322000</v>
      </c>
      <c r="O169" s="186" cm="1">
        <f t="array" ref="O169">IF(OR($B169="",$S169="",$T169=""),"",IFERROR(IF($S169&lt;&gt;SUMPRODUCT(IFERROR(--MID($T169,SEARCH('Nhân công vận hành'!$A$3:$A$100,$T169)-1,1),0)),"",SUMPRODUCT(IFERROR(--MID($T169,SEARCH('Nhân công vận hành'!$A$3:$A$100,$T169)-1,1),0),'Nhân công vận hành'!$F$3:$F$100)),""))</f>
        <v>308000</v>
      </c>
      <c r="P169" s="186" t="e">
        <f t="shared" si="26"/>
        <v>#VALUE!</v>
      </c>
      <c r="Q169" s="186">
        <f t="shared" si="27"/>
        <v>360100</v>
      </c>
      <c r="R169" s="186">
        <f t="shared" si="28"/>
        <v>346100</v>
      </c>
      <c r="S169" s="204">
        <v>1</v>
      </c>
      <c r="T169" s="204" t="s">
        <v>1993</v>
      </c>
      <c r="U169" s="154">
        <f t="shared" si="33"/>
        <v>6.3</v>
      </c>
      <c r="V169" s="137"/>
      <c r="W169" s="137"/>
      <c r="X169" s="119">
        <f t="shared" si="29"/>
        <v>14937.5</v>
      </c>
      <c r="Y169" s="119">
        <f t="shared" si="30"/>
        <v>4580.833333333333</v>
      </c>
      <c r="Z169" s="119">
        <f t="shared" si="31"/>
        <v>3983.3333333333335</v>
      </c>
    </row>
    <row r="170" spans="1:26" ht="31.5">
      <c r="A170" s="144">
        <f>IF(D170="","",SUBTOTAL(3,$D$11:D170))</f>
        <v>135</v>
      </c>
      <c r="B170" s="144" t="s">
        <v>252</v>
      </c>
      <c r="C170" s="150" t="s">
        <v>253</v>
      </c>
      <c r="D170" s="145">
        <v>240</v>
      </c>
      <c r="E170" s="151">
        <v>15</v>
      </c>
      <c r="F170" s="152">
        <v>4.5999999999999996</v>
      </c>
      <c r="G170" s="145">
        <v>4</v>
      </c>
      <c r="H170" s="145">
        <v>11</v>
      </c>
      <c r="I170" s="144" t="s">
        <v>188</v>
      </c>
      <c r="J170" s="144" t="s">
        <v>2052</v>
      </c>
      <c r="K170" s="121">
        <v>38600</v>
      </c>
      <c r="L170" s="80">
        <f t="shared" si="25"/>
        <v>25456.956525000005</v>
      </c>
      <c r="M170" s="186" t="str" cm="1">
        <f t="array" ref="M170">IF(OR($B170="",$S170="",$T170=""),"",IFERROR(IF($S170&lt;&gt;SUMPRODUCT(IFERROR(--MID($T170,SEARCH('Nhân công vận hành'!$A$3:$A$100,$T170)-1,1),0)),"",SUMPRODUCT(IFERROR(--MID($T170,SEARCH('Nhân công vận hành'!$A$3:$A$100,$T170)-1,1),0),'Nhân công vận hành'!#REF!)),""))</f>
        <v/>
      </c>
      <c r="N170" s="186" cm="1">
        <f t="array" ref="N170">IF(OR($B170="",$S170="",$T170=""),"",IFERROR(IF($S170&lt;&gt;SUMPRODUCT(IFERROR(--MID($T170,SEARCH('Nhân công vận hành'!$A$3:$A$100,$T170)-1,1),0)),"",SUMPRODUCT(IFERROR(--MID($T170,SEARCH('Nhân công vận hành'!$A$3:$A$100,$T170)-1,1),0),'Nhân công vận hành'!$E$3:$E$100)),""))</f>
        <v>322000</v>
      </c>
      <c r="O170" s="186" cm="1">
        <f t="array" ref="O170">IF(OR($B170="",$S170="",$T170=""),"",IFERROR(IF($S170&lt;&gt;SUMPRODUCT(IFERROR(--MID($T170,SEARCH('Nhân công vận hành'!$A$3:$A$100,$T170)-1,1),0)),"",SUMPRODUCT(IFERROR(--MID($T170,SEARCH('Nhân công vận hành'!$A$3:$A$100,$T170)-1,1),0),'Nhân công vận hành'!$F$3:$F$100)),""))</f>
        <v>308000</v>
      </c>
      <c r="P170" s="186" t="e">
        <f t="shared" si="26"/>
        <v>#VALUE!</v>
      </c>
      <c r="Q170" s="186">
        <f t="shared" si="27"/>
        <v>383000</v>
      </c>
      <c r="R170" s="186">
        <f t="shared" si="28"/>
        <v>369000</v>
      </c>
      <c r="S170" s="204">
        <v>1</v>
      </c>
      <c r="T170" s="204" t="s">
        <v>1993</v>
      </c>
      <c r="U170" s="154">
        <f t="shared" si="33"/>
        <v>11</v>
      </c>
      <c r="V170" s="137"/>
      <c r="W170" s="137"/>
      <c r="X170" s="119">
        <f t="shared" si="29"/>
        <v>21712.5</v>
      </c>
      <c r="Y170" s="119">
        <f t="shared" si="30"/>
        <v>7398.333333333333</v>
      </c>
      <c r="Z170" s="119">
        <f t="shared" si="31"/>
        <v>6433.333333333333</v>
      </c>
    </row>
    <row r="171" spans="1:26" ht="31.5">
      <c r="A171" s="144">
        <f>IF(D171="","",SUBTOTAL(3,$D$11:D171))</f>
        <v>136</v>
      </c>
      <c r="B171" s="144" t="s">
        <v>254</v>
      </c>
      <c r="C171" s="150" t="s">
        <v>255</v>
      </c>
      <c r="D171" s="145">
        <v>240</v>
      </c>
      <c r="E171" s="151">
        <v>15</v>
      </c>
      <c r="F171" s="152">
        <v>4.5999999999999996</v>
      </c>
      <c r="G171" s="145">
        <v>4</v>
      </c>
      <c r="H171" s="145">
        <v>12</v>
      </c>
      <c r="I171" s="144" t="s">
        <v>188</v>
      </c>
      <c r="J171" s="144" t="s">
        <v>2052</v>
      </c>
      <c r="K171" s="121">
        <v>42500</v>
      </c>
      <c r="L171" s="80">
        <f t="shared" si="25"/>
        <v>27771.225300000006</v>
      </c>
      <c r="M171" s="186" t="str" cm="1">
        <f t="array" ref="M171">IF(OR($B171="",$S171="",$T171=""),"",IFERROR(IF($S171&lt;&gt;SUMPRODUCT(IFERROR(--MID($T171,SEARCH('Nhân công vận hành'!$A$3:$A$100,$T171)-1,1),0)),"",SUMPRODUCT(IFERROR(--MID($T171,SEARCH('Nhân công vận hành'!$A$3:$A$100,$T171)-1,1),0),'Nhân công vận hành'!#REF!)),""))</f>
        <v/>
      </c>
      <c r="N171" s="186" cm="1">
        <f t="array" ref="N171">IF(OR($B171="",$S171="",$T171=""),"",IFERROR(IF($S171&lt;&gt;SUMPRODUCT(IFERROR(--MID($T171,SEARCH('Nhân công vận hành'!$A$3:$A$100,$T171)-1,1),0)),"",SUMPRODUCT(IFERROR(--MID($T171,SEARCH('Nhân công vận hành'!$A$3:$A$100,$T171)-1,1),0),'Nhân công vận hành'!$E$3:$E$100)),""))</f>
        <v>322000</v>
      </c>
      <c r="O171" s="186" cm="1">
        <f t="array" ref="O171">IF(OR($B171="",$S171="",$T171=""),"",IFERROR(IF($S171&lt;&gt;SUMPRODUCT(IFERROR(--MID($T171,SEARCH('Nhân công vận hành'!$A$3:$A$100,$T171)-1,1),0)),"",SUMPRODUCT(IFERROR(--MID($T171,SEARCH('Nhân công vận hành'!$A$3:$A$100,$T171)-1,1),0),'Nhân công vận hành'!$F$3:$F$100)),""))</f>
        <v>308000</v>
      </c>
      <c r="P171" s="186" t="e">
        <f t="shared" si="26"/>
        <v>#VALUE!</v>
      </c>
      <c r="Q171" s="186">
        <f t="shared" si="27"/>
        <v>388900</v>
      </c>
      <c r="R171" s="186">
        <f t="shared" si="28"/>
        <v>374900</v>
      </c>
      <c r="S171" s="204">
        <v>1</v>
      </c>
      <c r="T171" s="204" t="s">
        <v>1993</v>
      </c>
      <c r="U171" s="154">
        <f t="shared" si="33"/>
        <v>12</v>
      </c>
      <c r="V171" s="137"/>
      <c r="W171" s="137"/>
      <c r="X171" s="119">
        <f t="shared" si="29"/>
        <v>23906.25</v>
      </c>
      <c r="Y171" s="119">
        <f t="shared" si="30"/>
        <v>8145.833333333333</v>
      </c>
      <c r="Z171" s="119">
        <f t="shared" si="31"/>
        <v>7083.333333333333</v>
      </c>
    </row>
    <row r="172" spans="1:26" ht="31.5">
      <c r="A172" s="144">
        <f>IF(D172="","",SUBTOTAL(3,$D$11:D172))</f>
        <v>137</v>
      </c>
      <c r="B172" s="144" t="s">
        <v>256</v>
      </c>
      <c r="C172" s="150" t="s">
        <v>257</v>
      </c>
      <c r="D172" s="145">
        <v>240</v>
      </c>
      <c r="E172" s="151">
        <v>15</v>
      </c>
      <c r="F172" s="152">
        <v>4.5999999999999996</v>
      </c>
      <c r="G172" s="145">
        <v>4</v>
      </c>
      <c r="H172" s="145">
        <v>14</v>
      </c>
      <c r="I172" s="144" t="s">
        <v>188</v>
      </c>
      <c r="J172" s="144" t="s">
        <v>2052</v>
      </c>
      <c r="K172" s="121">
        <v>51700</v>
      </c>
      <c r="L172" s="80">
        <f t="shared" si="25"/>
        <v>32399.762850000006</v>
      </c>
      <c r="M172" s="186" t="str" cm="1">
        <f t="array" ref="M172">IF(OR($B172="",$S172="",$T172=""),"",IFERROR(IF($S172&lt;&gt;SUMPRODUCT(IFERROR(--MID($T172,SEARCH('Nhân công vận hành'!$A$3:$A$100,$T172)-1,1),0)),"",SUMPRODUCT(IFERROR(--MID($T172,SEARCH('Nhân công vận hành'!$A$3:$A$100,$T172)-1,1),0),'Nhân công vận hành'!#REF!)),""))</f>
        <v/>
      </c>
      <c r="N172" s="186" cm="1">
        <f t="array" ref="N172">IF(OR($B172="",$S172="",$T172=""),"",IFERROR(IF($S172&lt;&gt;SUMPRODUCT(IFERROR(--MID($T172,SEARCH('Nhân công vận hành'!$A$3:$A$100,$T172)-1,1),0)),"",SUMPRODUCT(IFERROR(--MID($T172,SEARCH('Nhân công vận hành'!$A$3:$A$100,$T172)-1,1),0),'Nhân công vận hành'!$E$3:$E$100)),""))</f>
        <v>322000</v>
      </c>
      <c r="O172" s="186" cm="1">
        <f t="array" ref="O172">IF(OR($B172="",$S172="",$T172=""),"",IFERROR(IF($S172&lt;&gt;SUMPRODUCT(IFERROR(--MID($T172,SEARCH('Nhân công vận hành'!$A$3:$A$100,$T172)-1,1),0)),"",SUMPRODUCT(IFERROR(--MID($T172,SEARCH('Nhân công vận hành'!$A$3:$A$100,$T172)-1,1),0),'Nhân công vận hành'!$F$3:$F$100)),""))</f>
        <v>308000</v>
      </c>
      <c r="P172" s="186" t="e">
        <f t="shared" si="26"/>
        <v>#VALUE!</v>
      </c>
      <c r="Q172" s="186">
        <f t="shared" si="27"/>
        <v>402000</v>
      </c>
      <c r="R172" s="186">
        <f t="shared" si="28"/>
        <v>388000</v>
      </c>
      <c r="S172" s="204">
        <v>1</v>
      </c>
      <c r="T172" s="204" t="s">
        <v>1993</v>
      </c>
      <c r="U172" s="154">
        <f t="shared" si="33"/>
        <v>14</v>
      </c>
      <c r="V172" s="137"/>
      <c r="W172" s="137"/>
      <c r="X172" s="119">
        <f t="shared" si="29"/>
        <v>29081.25</v>
      </c>
      <c r="Y172" s="119">
        <f t="shared" si="30"/>
        <v>9909.1666666666661</v>
      </c>
      <c r="Z172" s="119">
        <f t="shared" si="31"/>
        <v>8616.6666666666661</v>
      </c>
    </row>
    <row r="173" spans="1:26" ht="31.5">
      <c r="A173" s="144">
        <f>IF(D173="","",SUBTOTAL(3,$D$11:D173))</f>
        <v>138</v>
      </c>
      <c r="B173" s="144" t="s">
        <v>1906</v>
      </c>
      <c r="C173" s="150" t="s">
        <v>360</v>
      </c>
      <c r="D173" s="145">
        <v>240</v>
      </c>
      <c r="E173" s="151">
        <v>15</v>
      </c>
      <c r="F173" s="152">
        <v>4.5999999999999996</v>
      </c>
      <c r="G173" s="145">
        <v>4</v>
      </c>
      <c r="H173" s="145">
        <v>27</v>
      </c>
      <c r="I173" s="144" t="s">
        <v>188</v>
      </c>
      <c r="J173" s="144" t="s">
        <v>2052</v>
      </c>
      <c r="K173" s="121">
        <v>80800</v>
      </c>
      <c r="L173" s="80">
        <f t="shared" si="25"/>
        <v>62485.256925000009</v>
      </c>
      <c r="M173" s="186" t="str" cm="1">
        <f t="array" ref="M173">IF(OR($B173="",$S173="",$T173=""),"",IFERROR(IF($S173&lt;&gt;SUMPRODUCT(IFERROR(--MID($T173,SEARCH('Nhân công vận hành'!$A$3:$A$100,$T173)-1,1),0)),"",SUMPRODUCT(IFERROR(--MID($T173,SEARCH('Nhân công vận hành'!$A$3:$A$100,$T173)-1,1),0),'Nhân công vận hành'!#REF!)),""))</f>
        <v/>
      </c>
      <c r="N173" s="186" cm="1">
        <f t="array" ref="N173">IF(OR($B173="",$S173="",$T173=""),"",IFERROR(IF($S173&lt;&gt;SUMPRODUCT(IFERROR(--MID($T173,SEARCH('Nhân công vận hành'!$A$3:$A$100,$T173)-1,1),0)),"",SUMPRODUCT(IFERROR(--MID($T173,SEARCH('Nhân công vận hành'!$A$3:$A$100,$T173)-1,1),0),'Nhân công vận hành'!$E$3:$E$100)),""))</f>
        <v>322000</v>
      </c>
      <c r="O173" s="186" cm="1">
        <f t="array" ref="O173">IF(OR($B173="",$S173="",$T173=""),"",IFERROR(IF($S173&lt;&gt;SUMPRODUCT(IFERROR(--MID($T173,SEARCH('Nhân công vận hành'!$A$3:$A$100,$T173)-1,1),0)),"",SUMPRODUCT(IFERROR(--MID($T173,SEARCH('Nhân công vận hành'!$A$3:$A$100,$T173)-1,1),0),'Nhân công vận hành'!$F$3:$F$100)),""))</f>
        <v>308000</v>
      </c>
      <c r="P173" s="186" t="e">
        <f t="shared" si="26"/>
        <v>#VALUE!</v>
      </c>
      <c r="Q173" s="186">
        <f t="shared" si="27"/>
        <v>458900</v>
      </c>
      <c r="R173" s="186">
        <f t="shared" si="28"/>
        <v>444900</v>
      </c>
      <c r="S173" s="204">
        <v>1</v>
      </c>
      <c r="T173" s="204" t="s">
        <v>1993</v>
      </c>
      <c r="U173" s="154">
        <f t="shared" si="33"/>
        <v>27</v>
      </c>
      <c r="V173" s="137"/>
      <c r="W173" s="137"/>
      <c r="X173" s="119">
        <f t="shared" si="29"/>
        <v>45450</v>
      </c>
      <c r="Y173" s="119">
        <f t="shared" si="30"/>
        <v>15486.666666666666</v>
      </c>
      <c r="Z173" s="119">
        <f t="shared" si="31"/>
        <v>13466.666666666666</v>
      </c>
    </row>
    <row r="174" spans="1:26" ht="31.5">
      <c r="A174" s="144">
        <f>IF(D174="","",SUBTOTAL(3,$D$11:D174))</f>
        <v>139</v>
      </c>
      <c r="B174" s="144" t="s">
        <v>1907</v>
      </c>
      <c r="C174" s="150" t="s">
        <v>111</v>
      </c>
      <c r="D174" s="145">
        <v>240</v>
      </c>
      <c r="E174" s="151">
        <v>15</v>
      </c>
      <c r="F174" s="152">
        <v>4.5999999999999996</v>
      </c>
      <c r="G174" s="145">
        <v>4</v>
      </c>
      <c r="H174" s="145">
        <v>41</v>
      </c>
      <c r="I174" s="144" t="s">
        <v>188</v>
      </c>
      <c r="J174" s="144" t="s">
        <v>2052</v>
      </c>
      <c r="K174" s="121">
        <v>127000</v>
      </c>
      <c r="L174" s="80">
        <f t="shared" si="25"/>
        <v>94885.019775000022</v>
      </c>
      <c r="M174" s="186" t="str" cm="1">
        <f t="array" ref="M174">IF(OR($B174="",$S174="",$T174=""),"",IFERROR(IF($S174&lt;&gt;SUMPRODUCT(IFERROR(--MID($T174,SEARCH('Nhân công vận hành'!$A$3:$A$100,$T174)-1,1),0)),"",SUMPRODUCT(IFERROR(--MID($T174,SEARCH('Nhân công vận hành'!$A$3:$A$100,$T174)-1,1),0),'Nhân công vận hành'!#REF!)),""))</f>
        <v/>
      </c>
      <c r="N174" s="186" cm="1">
        <f t="array" ref="N174">IF(OR($B174="",$S174="",$T174=""),"",IFERROR(IF($S174&lt;&gt;SUMPRODUCT(IFERROR(--MID($T174,SEARCH('Nhân công vận hành'!$A$3:$A$100,$T174)-1,1),0)),"",SUMPRODUCT(IFERROR(--MID($T174,SEARCH('Nhân công vận hành'!$A$3:$A$100,$T174)-1,1),0),'Nhân công vận hành'!$E$3:$E$100)),""))</f>
        <v>322000</v>
      </c>
      <c r="O174" s="186" cm="1">
        <f t="array" ref="O174">IF(OR($B174="",$S174="",$T174=""),"",IFERROR(IF($S174&lt;&gt;SUMPRODUCT(IFERROR(--MID($T174,SEARCH('Nhân công vận hành'!$A$3:$A$100,$T174)-1,1),0)),"",SUMPRODUCT(IFERROR(--MID($T174,SEARCH('Nhân công vận hành'!$A$3:$A$100,$T174)-1,1),0),'Nhân công vận hành'!$F$3:$F$100)),""))</f>
        <v>308000</v>
      </c>
      <c r="P174" s="186" t="e">
        <f t="shared" si="26"/>
        <v>#VALUE!</v>
      </c>
      <c r="Q174" s="186">
        <f t="shared" si="27"/>
        <v>533800</v>
      </c>
      <c r="R174" s="186">
        <f t="shared" si="28"/>
        <v>519800</v>
      </c>
      <c r="S174" s="204">
        <v>1</v>
      </c>
      <c r="T174" s="204" t="s">
        <v>1993</v>
      </c>
      <c r="U174" s="154">
        <f t="shared" si="33"/>
        <v>41</v>
      </c>
      <c r="V174" s="137"/>
      <c r="W174" s="137"/>
      <c r="X174" s="119">
        <f t="shared" si="29"/>
        <v>71437.5</v>
      </c>
      <c r="Y174" s="119">
        <f t="shared" si="30"/>
        <v>24341.666666666668</v>
      </c>
      <c r="Z174" s="119">
        <f t="shared" si="31"/>
        <v>21166.666666666668</v>
      </c>
    </row>
    <row r="175" spans="1:26" ht="31.5">
      <c r="A175" s="144">
        <f>IF(D175="","",SUBTOTAL(3,$D$11:D175))</f>
        <v>140</v>
      </c>
      <c r="B175" s="144" t="s">
        <v>1908</v>
      </c>
      <c r="C175" s="150" t="s">
        <v>99</v>
      </c>
      <c r="D175" s="145">
        <v>240</v>
      </c>
      <c r="E175" s="151">
        <v>15</v>
      </c>
      <c r="F175" s="152">
        <v>4.5999999999999996</v>
      </c>
      <c r="G175" s="145">
        <v>4</v>
      </c>
      <c r="H175" s="145">
        <v>44</v>
      </c>
      <c r="I175" s="144" t="s">
        <v>188</v>
      </c>
      <c r="J175" s="144" t="s">
        <v>2052</v>
      </c>
      <c r="K175" s="121">
        <v>202481</v>
      </c>
      <c r="L175" s="80">
        <f t="shared" si="25"/>
        <v>101827.82610000002</v>
      </c>
      <c r="M175" s="186" t="str" cm="1">
        <f t="array" ref="M175">IF(OR($B175="",$S175="",$T175=""),"",IFERROR(IF($S175&lt;&gt;SUMPRODUCT(IFERROR(--MID($T175,SEARCH('Nhân công vận hành'!$A$3:$A$100,$T175)-1,1),0)),"",SUMPRODUCT(IFERROR(--MID($T175,SEARCH('Nhân công vận hành'!$A$3:$A$100,$T175)-1,1),0),'Nhân công vận hành'!#REF!)),""))</f>
        <v/>
      </c>
      <c r="N175" s="186" cm="1">
        <f t="array" ref="N175">IF(OR($B175="",$S175="",$T175=""),"",IFERROR(IF($S175&lt;&gt;SUMPRODUCT(IFERROR(--MID($T175,SEARCH('Nhân công vận hành'!$A$3:$A$100,$T175)-1,1),0)),"",SUMPRODUCT(IFERROR(--MID($T175,SEARCH('Nhân công vận hành'!$A$3:$A$100,$T175)-1,1),0),'Nhân công vận hành'!$E$3:$E$100)),""))</f>
        <v>322000</v>
      </c>
      <c r="O175" s="186" cm="1">
        <f t="array" ref="O175">IF(OR($B175="",$S175="",$T175=""),"",IFERROR(IF($S175&lt;&gt;SUMPRODUCT(IFERROR(--MID($T175,SEARCH('Nhân công vận hành'!$A$3:$A$100,$T175)-1,1),0)),"",SUMPRODUCT(IFERROR(--MID($T175,SEARCH('Nhân công vận hành'!$A$3:$A$100,$T175)-1,1),0),'Nhân công vận hành'!$F$3:$F$100)),""))</f>
        <v>308000</v>
      </c>
      <c r="P175" s="186" t="e">
        <f t="shared" si="26"/>
        <v>#VALUE!</v>
      </c>
      <c r="Q175" s="186">
        <f t="shared" si="27"/>
        <v>610300</v>
      </c>
      <c r="R175" s="186">
        <f t="shared" si="28"/>
        <v>596300</v>
      </c>
      <c r="S175" s="204">
        <v>1</v>
      </c>
      <c r="T175" s="204" t="s">
        <v>1993</v>
      </c>
      <c r="U175" s="154">
        <f t="shared" si="33"/>
        <v>44</v>
      </c>
      <c r="V175" s="137"/>
      <c r="W175" s="137"/>
      <c r="X175" s="119">
        <f t="shared" si="29"/>
        <v>113895.5625</v>
      </c>
      <c r="Y175" s="119">
        <f t="shared" si="30"/>
        <v>38808.85833333333</v>
      </c>
      <c r="Z175" s="119">
        <f t="shared" si="31"/>
        <v>33746.833333333336</v>
      </c>
    </row>
    <row r="176" spans="1:26">
      <c r="A176" s="144" t="str">
        <f>IF(D176="","",SUBTOTAL(3,$D$11:D176))</f>
        <v/>
      </c>
      <c r="B176" s="148" t="s">
        <v>258</v>
      </c>
      <c r="C176" s="146" t="s">
        <v>259</v>
      </c>
      <c r="D176" s="144"/>
      <c r="E176" s="144"/>
      <c r="F176" s="144"/>
      <c r="G176" s="144"/>
      <c r="H176" s="144"/>
      <c r="I176" s="144"/>
      <c r="J176" s="144">
        <v>0</v>
      </c>
      <c r="K176" s="121"/>
      <c r="L176" s="80">
        <f t="shared" si="25"/>
        <v>0</v>
      </c>
      <c r="M176" s="186"/>
      <c r="N176" s="186"/>
      <c r="O176" s="186"/>
      <c r="P176" s="186"/>
      <c r="Q176" s="186"/>
      <c r="R176" s="186"/>
      <c r="S176" s="204" t="s">
        <v>1992</v>
      </c>
      <c r="T176" s="204" t="s">
        <v>1992</v>
      </c>
      <c r="U176" s="137"/>
      <c r="V176" s="137"/>
      <c r="W176" s="137"/>
      <c r="X176" s="119"/>
      <c r="Y176" s="119"/>
      <c r="Z176" s="119"/>
    </row>
    <row r="177" spans="1:26" ht="31.5">
      <c r="A177" s="144">
        <f>IF(D177="","",SUBTOTAL(3,$D$11:D177))</f>
        <v>141</v>
      </c>
      <c r="B177" s="144" t="s">
        <v>1909</v>
      </c>
      <c r="C177" s="150" t="s">
        <v>1910</v>
      </c>
      <c r="D177" s="144">
        <v>240</v>
      </c>
      <c r="E177" s="144">
        <v>15</v>
      </c>
      <c r="F177" s="144">
        <v>4.5999999999999996</v>
      </c>
      <c r="G177" s="144">
        <v>4</v>
      </c>
      <c r="H177" s="144"/>
      <c r="I177" s="144"/>
      <c r="J177" s="144" t="s">
        <v>2052</v>
      </c>
      <c r="K177" s="121">
        <v>1850</v>
      </c>
      <c r="L177" s="80">
        <f t="shared" si="25"/>
        <v>0</v>
      </c>
      <c r="M177" s="186" t="str" cm="1">
        <f t="array" ref="M177">IF(OR($B177="",$S177="",$T177=""),"",IFERROR(IF($S177&lt;&gt;SUMPRODUCT(IFERROR(--MID($T177,SEARCH('Nhân công vận hành'!$A$3:$A$100,$T177)-1,1),0)),"",SUMPRODUCT(IFERROR(--MID($T177,SEARCH('Nhân công vận hành'!$A$3:$A$100,$T177)-1,1),0),'Nhân công vận hành'!#REF!)),""))</f>
        <v/>
      </c>
      <c r="N177" s="186" cm="1">
        <f t="array" ref="N177">IF(OR($B177="",$S177="",$T177=""),"",IFERROR(IF($S177&lt;&gt;SUMPRODUCT(IFERROR(--MID($T177,SEARCH('Nhân công vận hành'!$A$3:$A$100,$T177)-1,1),0)),"",SUMPRODUCT(IFERROR(--MID($T177,SEARCH('Nhân công vận hành'!$A$3:$A$100,$T177)-1,1),0),'Nhân công vận hành'!$E$3:$E$100)),""))</f>
        <v>322000</v>
      </c>
      <c r="O177" s="186" cm="1">
        <f t="array" ref="O177">IF(OR($B177="",$S177="",$T177=""),"",IFERROR(IF($S177&lt;&gt;SUMPRODUCT(IFERROR(--MID($T177,SEARCH('Nhân công vận hành'!$A$3:$A$100,$T177)-1,1),0)),"",SUMPRODUCT(IFERROR(--MID($T177,SEARCH('Nhân công vận hành'!$A$3:$A$100,$T177)-1,1),0),'Nhân công vận hành'!$F$3:$F$100)),""))</f>
        <v>308000</v>
      </c>
      <c r="P177" s="186" t="e">
        <f t="shared" si="26"/>
        <v>#VALUE!</v>
      </c>
      <c r="Q177" s="186">
        <f t="shared" si="27"/>
        <v>323800</v>
      </c>
      <c r="R177" s="186">
        <f t="shared" si="28"/>
        <v>309800</v>
      </c>
      <c r="S177" s="204">
        <v>1</v>
      </c>
      <c r="T177" s="204" t="s">
        <v>1993</v>
      </c>
      <c r="U177" s="137"/>
      <c r="V177" s="137"/>
      <c r="W177" s="137"/>
      <c r="X177" s="119">
        <f t="shared" si="29"/>
        <v>1156.25</v>
      </c>
      <c r="Y177" s="119">
        <f t="shared" si="30"/>
        <v>354.58333333333331</v>
      </c>
      <c r="Z177" s="119">
        <f t="shared" si="31"/>
        <v>308.33333333333331</v>
      </c>
    </row>
    <row r="178" spans="1:26" ht="31.5">
      <c r="A178" s="144">
        <f>IF(D178="","",SUBTOTAL(3,$D$11:D178))</f>
        <v>142</v>
      </c>
      <c r="B178" s="144" t="s">
        <v>260</v>
      </c>
      <c r="C178" s="150" t="s">
        <v>125</v>
      </c>
      <c r="D178" s="145">
        <v>240</v>
      </c>
      <c r="E178" s="151">
        <v>15</v>
      </c>
      <c r="F178" s="152">
        <v>4.5999999999999996</v>
      </c>
      <c r="G178" s="145">
        <v>4</v>
      </c>
      <c r="H178" s="144"/>
      <c r="I178" s="144"/>
      <c r="J178" s="144" t="s">
        <v>2052</v>
      </c>
      <c r="K178" s="121">
        <v>7900</v>
      </c>
      <c r="L178" s="80">
        <f t="shared" si="25"/>
        <v>0</v>
      </c>
      <c r="M178" s="186" t="str" cm="1">
        <f t="array" ref="M178">IF(OR($B178="",$S178="",$T178=""),"",IFERROR(IF($S178&lt;&gt;SUMPRODUCT(IFERROR(--MID($T178,SEARCH('Nhân công vận hành'!$A$3:$A$100,$T178)-1,1),0)),"",SUMPRODUCT(IFERROR(--MID($T178,SEARCH('Nhân công vận hành'!$A$3:$A$100,$T178)-1,1),0),'Nhân công vận hành'!#REF!)),""))</f>
        <v/>
      </c>
      <c r="N178" s="186" cm="1">
        <f t="array" ref="N178">IF(OR($B178="",$S178="",$T178=""),"",IFERROR(IF($S178&lt;&gt;SUMPRODUCT(IFERROR(--MID($T178,SEARCH('Nhân công vận hành'!$A$3:$A$100,$T178)-1,1),0)),"",SUMPRODUCT(IFERROR(--MID($T178,SEARCH('Nhân công vận hành'!$A$3:$A$100,$T178)-1,1),0),'Nhân công vận hành'!$E$3:$E$100)),""))</f>
        <v>322000</v>
      </c>
      <c r="O178" s="186" cm="1">
        <f t="array" ref="O178">IF(OR($B178="",$S178="",$T178=""),"",IFERROR(IF($S178&lt;&gt;SUMPRODUCT(IFERROR(--MID($T178,SEARCH('Nhân công vận hành'!$A$3:$A$100,$T178)-1,1),0)),"",SUMPRODUCT(IFERROR(--MID($T178,SEARCH('Nhân công vận hành'!$A$3:$A$100,$T178)-1,1),0),'Nhân công vận hành'!$F$3:$F$100)),""))</f>
        <v>308000</v>
      </c>
      <c r="P178" s="186" t="e">
        <f t="shared" si="26"/>
        <v>#VALUE!</v>
      </c>
      <c r="Q178" s="186">
        <f t="shared" si="27"/>
        <v>329800</v>
      </c>
      <c r="R178" s="186">
        <f t="shared" si="28"/>
        <v>315800</v>
      </c>
      <c r="S178" s="204">
        <v>1</v>
      </c>
      <c r="T178" s="204" t="s">
        <v>1993</v>
      </c>
      <c r="U178" s="137"/>
      <c r="V178" s="137"/>
      <c r="W178" s="137"/>
      <c r="X178" s="119">
        <f t="shared" si="29"/>
        <v>4937.5</v>
      </c>
      <c r="Y178" s="119">
        <f t="shared" si="30"/>
        <v>1514.1666666666667</v>
      </c>
      <c r="Z178" s="119">
        <f t="shared" si="31"/>
        <v>1316.6666666666667</v>
      </c>
    </row>
    <row r="179" spans="1:26" ht="31.5">
      <c r="A179" s="144">
        <f>IF(D179="","",SUBTOTAL(3,$D$11:D179))</f>
        <v>143</v>
      </c>
      <c r="B179" s="144" t="s">
        <v>261</v>
      </c>
      <c r="C179" s="150" t="s">
        <v>129</v>
      </c>
      <c r="D179" s="145">
        <v>240</v>
      </c>
      <c r="E179" s="151">
        <v>15</v>
      </c>
      <c r="F179" s="152">
        <v>4.2</v>
      </c>
      <c r="G179" s="145">
        <v>4</v>
      </c>
      <c r="H179" s="144"/>
      <c r="I179" s="144"/>
      <c r="J179" s="144" t="s">
        <v>2052</v>
      </c>
      <c r="K179" s="121">
        <v>10200</v>
      </c>
      <c r="L179" s="80">
        <f t="shared" si="25"/>
        <v>0</v>
      </c>
      <c r="M179" s="186" t="str" cm="1">
        <f t="array" ref="M179">IF(OR($B179="",$S179="",$T179=""),"",IFERROR(IF($S179&lt;&gt;SUMPRODUCT(IFERROR(--MID($T179,SEARCH('Nhân công vận hành'!$A$3:$A$100,$T179)-1,1),0)),"",SUMPRODUCT(IFERROR(--MID($T179,SEARCH('Nhân công vận hành'!$A$3:$A$100,$T179)-1,1),0),'Nhân công vận hành'!#REF!)),""))</f>
        <v/>
      </c>
      <c r="N179" s="186" cm="1">
        <f t="array" ref="N179">IF(OR($B179="",$S179="",$T179=""),"",IFERROR(IF($S179&lt;&gt;SUMPRODUCT(IFERROR(--MID($T179,SEARCH('Nhân công vận hành'!$A$3:$A$100,$T179)-1,1),0)),"",SUMPRODUCT(IFERROR(--MID($T179,SEARCH('Nhân công vận hành'!$A$3:$A$100,$T179)-1,1),0),'Nhân công vận hành'!$E$3:$E$100)),""))</f>
        <v>322000</v>
      </c>
      <c r="O179" s="186" cm="1">
        <f t="array" ref="O179">IF(OR($B179="",$S179="",$T179=""),"",IFERROR(IF($S179&lt;&gt;SUMPRODUCT(IFERROR(--MID($T179,SEARCH('Nhân công vận hành'!$A$3:$A$100,$T179)-1,1),0)),"",SUMPRODUCT(IFERROR(--MID($T179,SEARCH('Nhân công vận hành'!$A$3:$A$100,$T179)-1,1),0),'Nhân công vận hành'!$F$3:$F$100)),""))</f>
        <v>308000</v>
      </c>
      <c r="P179" s="186" t="e">
        <f t="shared" si="26"/>
        <v>#VALUE!</v>
      </c>
      <c r="Q179" s="186">
        <f t="shared" si="27"/>
        <v>331900</v>
      </c>
      <c r="R179" s="186">
        <f t="shared" si="28"/>
        <v>317900</v>
      </c>
      <c r="S179" s="204">
        <v>1</v>
      </c>
      <c r="T179" s="204" t="s">
        <v>1993</v>
      </c>
      <c r="U179" s="137"/>
      <c r="V179" s="137"/>
      <c r="W179" s="137"/>
      <c r="X179" s="119">
        <f t="shared" si="29"/>
        <v>6375</v>
      </c>
      <c r="Y179" s="119">
        <f t="shared" si="30"/>
        <v>1785</v>
      </c>
      <c r="Z179" s="119">
        <f t="shared" si="31"/>
        <v>1700</v>
      </c>
    </row>
    <row r="180" spans="1:26" ht="31.5">
      <c r="A180" s="144">
        <f>IF(D180="","",SUBTOTAL(3,$D$11:D180))</f>
        <v>144</v>
      </c>
      <c r="B180" s="144" t="s">
        <v>1911</v>
      </c>
      <c r="C180" s="150" t="s">
        <v>119</v>
      </c>
      <c r="D180" s="145">
        <v>240</v>
      </c>
      <c r="E180" s="151">
        <v>15</v>
      </c>
      <c r="F180" s="152">
        <v>4.2</v>
      </c>
      <c r="G180" s="145">
        <v>4</v>
      </c>
      <c r="H180" s="144"/>
      <c r="I180" s="144"/>
      <c r="J180" s="144" t="s">
        <v>2052</v>
      </c>
      <c r="K180" s="121">
        <v>18360</v>
      </c>
      <c r="L180" s="80">
        <f t="shared" si="25"/>
        <v>0</v>
      </c>
      <c r="M180" s="186" t="str" cm="1">
        <f t="array" ref="M180">IF(OR($B180="",$S180="",$T180=""),"",IFERROR(IF($S180&lt;&gt;SUMPRODUCT(IFERROR(--MID($T180,SEARCH('Nhân công vận hành'!$A$3:$A$100,$T180)-1,1),0)),"",SUMPRODUCT(IFERROR(--MID($T180,SEARCH('Nhân công vận hành'!$A$3:$A$100,$T180)-1,1),0),'Nhân công vận hành'!#REF!)),""))</f>
        <v/>
      </c>
      <c r="N180" s="186" cm="1">
        <f t="array" ref="N180">IF(OR($B180="",$S180="",$T180=""),"",IFERROR(IF($S180&lt;&gt;SUMPRODUCT(IFERROR(--MID($T180,SEARCH('Nhân công vận hành'!$A$3:$A$100,$T180)-1,1),0)),"",SUMPRODUCT(IFERROR(--MID($T180,SEARCH('Nhân công vận hành'!$A$3:$A$100,$T180)-1,1),0),'Nhân công vận hành'!$E$3:$E$100)),""))</f>
        <v>322000</v>
      </c>
      <c r="O180" s="186" cm="1">
        <f t="array" ref="O180">IF(OR($B180="",$S180="",$T180=""),"",IFERROR(IF($S180&lt;&gt;SUMPRODUCT(IFERROR(--MID($T180,SEARCH('Nhân công vận hành'!$A$3:$A$100,$T180)-1,1),0)),"",SUMPRODUCT(IFERROR(--MID($T180,SEARCH('Nhân công vận hành'!$A$3:$A$100,$T180)-1,1),0),'Nhân công vận hành'!$F$3:$F$100)),""))</f>
        <v>308000</v>
      </c>
      <c r="P180" s="186" t="e">
        <f t="shared" si="26"/>
        <v>#VALUE!</v>
      </c>
      <c r="Q180" s="186">
        <f t="shared" si="27"/>
        <v>339700</v>
      </c>
      <c r="R180" s="186">
        <f t="shared" si="28"/>
        <v>325700</v>
      </c>
      <c r="S180" s="204">
        <v>1</v>
      </c>
      <c r="T180" s="204" t="s">
        <v>1993</v>
      </c>
      <c r="U180" s="137"/>
      <c r="V180" s="137"/>
      <c r="W180" s="137"/>
      <c r="X180" s="119">
        <f t="shared" si="29"/>
        <v>11475</v>
      </c>
      <c r="Y180" s="119">
        <f t="shared" si="30"/>
        <v>3213</v>
      </c>
      <c r="Z180" s="119">
        <f t="shared" si="31"/>
        <v>3060</v>
      </c>
    </row>
    <row r="181" spans="1:26">
      <c r="A181" s="144" t="str">
        <f>IF(D181="","",SUBTOTAL(3,$D$11:D181))</f>
        <v/>
      </c>
      <c r="B181" s="148" t="s">
        <v>262</v>
      </c>
      <c r="C181" s="146" t="s">
        <v>263</v>
      </c>
      <c r="D181" s="144"/>
      <c r="E181" s="144"/>
      <c r="F181" s="144"/>
      <c r="G181" s="144"/>
      <c r="H181" s="144"/>
      <c r="I181" s="144"/>
      <c r="J181" s="144">
        <v>0</v>
      </c>
      <c r="K181" s="121"/>
      <c r="L181" s="80">
        <f t="shared" si="25"/>
        <v>0</v>
      </c>
      <c r="M181" s="186"/>
      <c r="N181" s="186"/>
      <c r="O181" s="186"/>
      <c r="P181" s="186"/>
      <c r="Q181" s="186"/>
      <c r="R181" s="186"/>
      <c r="S181" s="204" t="s">
        <v>1992</v>
      </c>
      <c r="T181" s="204" t="s">
        <v>1992</v>
      </c>
      <c r="U181" s="137"/>
      <c r="V181" s="137"/>
      <c r="W181" s="137"/>
      <c r="X181" s="119"/>
      <c r="Y181" s="119"/>
      <c r="Z181" s="119"/>
    </row>
    <row r="182" spans="1:26" ht="31.5">
      <c r="A182" s="144">
        <f>IF(D182="","",SUBTOTAL(3,$D$11:D182))</f>
        <v>145</v>
      </c>
      <c r="B182" s="144" t="s">
        <v>264</v>
      </c>
      <c r="C182" s="150" t="s">
        <v>129</v>
      </c>
      <c r="D182" s="145">
        <v>190</v>
      </c>
      <c r="E182" s="151">
        <v>13</v>
      </c>
      <c r="F182" s="152">
        <v>2.2000000000000002</v>
      </c>
      <c r="G182" s="145">
        <v>5</v>
      </c>
      <c r="H182" s="144"/>
      <c r="I182" s="144"/>
      <c r="J182" s="144" t="s">
        <v>2052</v>
      </c>
      <c r="K182" s="121">
        <v>2700</v>
      </c>
      <c r="L182" s="80">
        <f t="shared" si="25"/>
        <v>0</v>
      </c>
      <c r="M182" s="186" t="str" cm="1">
        <f t="array" ref="M182">IF(OR($B182="",$S182="",$T182=""),"",IFERROR(IF($S182&lt;&gt;SUMPRODUCT(IFERROR(--MID($T182,SEARCH('Nhân công vận hành'!$A$3:$A$100,$T182)-1,1),0)),"",SUMPRODUCT(IFERROR(--MID($T182,SEARCH('Nhân công vận hành'!$A$3:$A$100,$T182)-1,1),0),'Nhân công vận hành'!#REF!)),""))</f>
        <v/>
      </c>
      <c r="N182" s="186" cm="1">
        <f t="array" ref="N182">IF(OR($B182="",$S182="",$T182=""),"",IFERROR(IF($S182&lt;&gt;SUMPRODUCT(IFERROR(--MID($T182,SEARCH('Nhân công vận hành'!$A$3:$A$100,$T182)-1,1),0)),"",SUMPRODUCT(IFERROR(--MID($T182,SEARCH('Nhân công vận hành'!$A$3:$A$100,$T182)-1,1),0),'Nhân công vận hành'!$E$3:$E$100)),""))</f>
        <v>322000</v>
      </c>
      <c r="O182" s="186" cm="1">
        <f t="array" ref="O182">IF(OR($B182="",$S182="",$T182=""),"",IFERROR(IF($S182&lt;&gt;SUMPRODUCT(IFERROR(--MID($T182,SEARCH('Nhân công vận hành'!$A$3:$A$100,$T182)-1,1),0)),"",SUMPRODUCT(IFERROR(--MID($T182,SEARCH('Nhân công vận hành'!$A$3:$A$100,$T182)-1,1),0),'Nhân công vận hành'!$F$3:$F$100)),""))</f>
        <v>308000</v>
      </c>
      <c r="P182" s="186" t="e">
        <f t="shared" si="26"/>
        <v>#VALUE!</v>
      </c>
      <c r="Q182" s="186">
        <f t="shared" si="27"/>
        <v>324900</v>
      </c>
      <c r="R182" s="186">
        <f t="shared" si="28"/>
        <v>310900</v>
      </c>
      <c r="S182" s="204">
        <v>1</v>
      </c>
      <c r="T182" s="204" t="s">
        <v>1993</v>
      </c>
      <c r="U182" s="137"/>
      <c r="V182" s="137"/>
      <c r="W182" s="137"/>
      <c r="X182" s="119">
        <f t="shared" si="29"/>
        <v>1847.3684210526317</v>
      </c>
      <c r="Y182" s="119">
        <f t="shared" si="30"/>
        <v>312.63157894736844</v>
      </c>
      <c r="Z182" s="119">
        <f t="shared" si="31"/>
        <v>710.52631578947364</v>
      </c>
    </row>
    <row r="183" spans="1:26" ht="31.5">
      <c r="A183" s="144">
        <f>IF(D183="","",SUBTOTAL(3,$D$11:D183))</f>
        <v>146</v>
      </c>
      <c r="B183" s="144" t="s">
        <v>265</v>
      </c>
      <c r="C183" s="150" t="s">
        <v>111</v>
      </c>
      <c r="D183" s="145">
        <v>190</v>
      </c>
      <c r="E183" s="151">
        <v>13</v>
      </c>
      <c r="F183" s="152">
        <v>2.2000000000000002</v>
      </c>
      <c r="G183" s="145">
        <v>5</v>
      </c>
      <c r="H183" s="144"/>
      <c r="I183" s="144"/>
      <c r="J183" s="144" t="s">
        <v>2052</v>
      </c>
      <c r="K183" s="121">
        <v>4600</v>
      </c>
      <c r="L183" s="80">
        <f t="shared" si="25"/>
        <v>0</v>
      </c>
      <c r="M183" s="186" t="str" cm="1">
        <f t="array" ref="M183">IF(OR($B183="",$S183="",$T183=""),"",IFERROR(IF($S183&lt;&gt;SUMPRODUCT(IFERROR(--MID($T183,SEARCH('Nhân công vận hành'!$A$3:$A$100,$T183)-1,1),0)),"",SUMPRODUCT(IFERROR(--MID($T183,SEARCH('Nhân công vận hành'!$A$3:$A$100,$T183)-1,1),0),'Nhân công vận hành'!#REF!)),""))</f>
        <v/>
      </c>
      <c r="N183" s="186" cm="1">
        <f t="array" ref="N183">IF(OR($B183="",$S183="",$T183=""),"",IFERROR(IF($S183&lt;&gt;SUMPRODUCT(IFERROR(--MID($T183,SEARCH('Nhân công vận hành'!$A$3:$A$100,$T183)-1,1),0)),"",SUMPRODUCT(IFERROR(--MID($T183,SEARCH('Nhân công vận hành'!$A$3:$A$100,$T183)-1,1),0),'Nhân công vận hành'!$E$3:$E$100)),""))</f>
        <v>322000</v>
      </c>
      <c r="O183" s="186" cm="1">
        <f t="array" ref="O183">IF(OR($B183="",$S183="",$T183=""),"",IFERROR(IF($S183&lt;&gt;SUMPRODUCT(IFERROR(--MID($T183,SEARCH('Nhân công vận hành'!$A$3:$A$100,$T183)-1,1),0)),"",SUMPRODUCT(IFERROR(--MID($T183,SEARCH('Nhân công vận hành'!$A$3:$A$100,$T183)-1,1),0),'Nhân công vận hành'!$F$3:$F$100)),""))</f>
        <v>308000</v>
      </c>
      <c r="P183" s="186" t="e">
        <f t="shared" si="26"/>
        <v>#VALUE!</v>
      </c>
      <c r="Q183" s="186">
        <f t="shared" si="27"/>
        <v>326900</v>
      </c>
      <c r="R183" s="186">
        <f t="shared" si="28"/>
        <v>312900</v>
      </c>
      <c r="S183" s="204">
        <v>1</v>
      </c>
      <c r="T183" s="204" t="s">
        <v>1993</v>
      </c>
      <c r="U183" s="137"/>
      <c r="V183" s="137"/>
      <c r="W183" s="137"/>
      <c r="X183" s="119">
        <f t="shared" si="29"/>
        <v>3147.3684210526317</v>
      </c>
      <c r="Y183" s="119">
        <f t="shared" si="30"/>
        <v>532.63157894736855</v>
      </c>
      <c r="Z183" s="119">
        <f t="shared" si="31"/>
        <v>1210.5263157894738</v>
      </c>
    </row>
    <row r="184" spans="1:26" ht="31.5">
      <c r="A184" s="144">
        <f>IF(D184="","",SUBTOTAL(3,$D$11:D184))</f>
        <v>147</v>
      </c>
      <c r="B184" s="144" t="s">
        <v>266</v>
      </c>
      <c r="C184" s="150" t="s">
        <v>137</v>
      </c>
      <c r="D184" s="145">
        <v>190</v>
      </c>
      <c r="E184" s="151">
        <v>13</v>
      </c>
      <c r="F184" s="152">
        <v>2.2000000000000002</v>
      </c>
      <c r="G184" s="145">
        <v>5</v>
      </c>
      <c r="H184" s="144"/>
      <c r="I184" s="144"/>
      <c r="J184" s="144" t="s">
        <v>2052</v>
      </c>
      <c r="K184" s="121">
        <v>5800</v>
      </c>
      <c r="L184" s="80">
        <f t="shared" si="25"/>
        <v>0</v>
      </c>
      <c r="M184" s="186" t="str" cm="1">
        <f t="array" ref="M184">IF(OR($B184="",$S184="",$T184=""),"",IFERROR(IF($S184&lt;&gt;SUMPRODUCT(IFERROR(--MID($T184,SEARCH('Nhân công vận hành'!$A$3:$A$100,$T184)-1,1),0)),"",SUMPRODUCT(IFERROR(--MID($T184,SEARCH('Nhân công vận hành'!$A$3:$A$100,$T184)-1,1),0),'Nhân công vận hành'!#REF!)),""))</f>
        <v/>
      </c>
      <c r="N184" s="186" cm="1">
        <f t="array" ref="N184">IF(OR($B184="",$S184="",$T184=""),"",IFERROR(IF($S184&lt;&gt;SUMPRODUCT(IFERROR(--MID($T184,SEARCH('Nhân công vận hành'!$A$3:$A$100,$T184)-1,1),0)),"",SUMPRODUCT(IFERROR(--MID($T184,SEARCH('Nhân công vận hành'!$A$3:$A$100,$T184)-1,1),0),'Nhân công vận hành'!$E$3:$E$100)),""))</f>
        <v>322000</v>
      </c>
      <c r="O184" s="186" cm="1">
        <f t="array" ref="O184">IF(OR($B184="",$S184="",$T184=""),"",IFERROR(IF($S184&lt;&gt;SUMPRODUCT(IFERROR(--MID($T184,SEARCH('Nhân công vận hành'!$A$3:$A$100,$T184)-1,1),0)),"",SUMPRODUCT(IFERROR(--MID($T184,SEARCH('Nhân công vận hành'!$A$3:$A$100,$T184)-1,1),0),'Nhân công vận hành'!$F$3:$F$100)),""))</f>
        <v>308000</v>
      </c>
      <c r="P184" s="186" t="e">
        <f t="shared" si="26"/>
        <v>#VALUE!</v>
      </c>
      <c r="Q184" s="186">
        <f t="shared" si="27"/>
        <v>328200</v>
      </c>
      <c r="R184" s="186">
        <f t="shared" si="28"/>
        <v>314200</v>
      </c>
      <c r="S184" s="204">
        <v>1</v>
      </c>
      <c r="T184" s="204" t="s">
        <v>1993</v>
      </c>
      <c r="U184" s="137"/>
      <c r="V184" s="137"/>
      <c r="W184" s="137"/>
      <c r="X184" s="119">
        <f t="shared" si="29"/>
        <v>3968.4210526315787</v>
      </c>
      <c r="Y184" s="119">
        <f t="shared" si="30"/>
        <v>671.57894736842115</v>
      </c>
      <c r="Z184" s="119">
        <f t="shared" si="31"/>
        <v>1526.3157894736842</v>
      </c>
    </row>
    <row r="185" spans="1:26" ht="31.5">
      <c r="A185" s="144">
        <f>IF(D185="","",SUBTOTAL(3,$D$11:D185))</f>
        <v>148</v>
      </c>
      <c r="B185" s="144" t="s">
        <v>267</v>
      </c>
      <c r="C185" s="150" t="s">
        <v>141</v>
      </c>
      <c r="D185" s="145">
        <v>190</v>
      </c>
      <c r="E185" s="151">
        <v>13</v>
      </c>
      <c r="F185" s="152">
        <v>2.2000000000000002</v>
      </c>
      <c r="G185" s="145">
        <v>5</v>
      </c>
      <c r="H185" s="144"/>
      <c r="I185" s="144"/>
      <c r="J185" s="144" t="s">
        <v>2052</v>
      </c>
      <c r="K185" s="121">
        <v>9800</v>
      </c>
      <c r="L185" s="80">
        <f t="shared" si="25"/>
        <v>0</v>
      </c>
      <c r="M185" s="186" t="str" cm="1">
        <f t="array" ref="M185">IF(OR($B185="",$S185="",$T185=""),"",IFERROR(IF($S185&lt;&gt;SUMPRODUCT(IFERROR(--MID($T185,SEARCH('Nhân công vận hành'!$A$3:$A$100,$T185)-1,1),0)),"",SUMPRODUCT(IFERROR(--MID($T185,SEARCH('Nhân công vận hành'!$A$3:$A$100,$T185)-1,1),0),'Nhân công vận hành'!#REF!)),""))</f>
        <v/>
      </c>
      <c r="N185" s="186" cm="1">
        <f t="array" ref="N185">IF(OR($B185="",$S185="",$T185=""),"",IFERROR(IF($S185&lt;&gt;SUMPRODUCT(IFERROR(--MID($T185,SEARCH('Nhân công vận hành'!$A$3:$A$100,$T185)-1,1),0)),"",SUMPRODUCT(IFERROR(--MID($T185,SEARCH('Nhân công vận hành'!$A$3:$A$100,$T185)-1,1),0),'Nhân công vận hành'!$E$3:$E$100)),""))</f>
        <v>322000</v>
      </c>
      <c r="O185" s="186" cm="1">
        <f t="array" ref="O185">IF(OR($B185="",$S185="",$T185=""),"",IFERROR(IF($S185&lt;&gt;SUMPRODUCT(IFERROR(--MID($T185,SEARCH('Nhân công vận hành'!$A$3:$A$100,$T185)-1,1),0)),"",SUMPRODUCT(IFERROR(--MID($T185,SEARCH('Nhân công vận hành'!$A$3:$A$100,$T185)-1,1),0),'Nhân công vận hành'!$F$3:$F$100)),""))</f>
        <v>308000</v>
      </c>
      <c r="P185" s="186" t="e">
        <f t="shared" si="26"/>
        <v>#VALUE!</v>
      </c>
      <c r="Q185" s="186">
        <f t="shared" si="27"/>
        <v>332400</v>
      </c>
      <c r="R185" s="186">
        <f t="shared" si="28"/>
        <v>318400</v>
      </c>
      <c r="S185" s="204">
        <v>1</v>
      </c>
      <c r="T185" s="204" t="s">
        <v>1993</v>
      </c>
      <c r="U185" s="137"/>
      <c r="V185" s="137"/>
      <c r="W185" s="137"/>
      <c r="X185" s="119">
        <f t="shared" si="29"/>
        <v>6705.2631578947367</v>
      </c>
      <c r="Y185" s="119">
        <f t="shared" si="30"/>
        <v>1134.7368421052633</v>
      </c>
      <c r="Z185" s="119">
        <f t="shared" si="31"/>
        <v>2578.9473684210525</v>
      </c>
    </row>
    <row r="186" spans="1:26" ht="31.5">
      <c r="A186" s="144">
        <f>IF(D186="","",SUBTOTAL(3,$D$11:D186))</f>
        <v>149</v>
      </c>
      <c r="B186" s="144" t="s">
        <v>268</v>
      </c>
      <c r="C186" s="150" t="s">
        <v>156</v>
      </c>
      <c r="D186" s="145">
        <v>190</v>
      </c>
      <c r="E186" s="151">
        <v>13</v>
      </c>
      <c r="F186" s="152">
        <v>2.2000000000000002</v>
      </c>
      <c r="G186" s="145">
        <v>5</v>
      </c>
      <c r="H186" s="144"/>
      <c r="I186" s="144"/>
      <c r="J186" s="144" t="s">
        <v>2052</v>
      </c>
      <c r="K186" s="121">
        <v>19000</v>
      </c>
      <c r="L186" s="80">
        <f t="shared" si="25"/>
        <v>0</v>
      </c>
      <c r="M186" s="186" t="str" cm="1">
        <f t="array" ref="M186">IF(OR($B186="",$S186="",$T186=""),"",IFERROR(IF($S186&lt;&gt;SUMPRODUCT(IFERROR(--MID($T186,SEARCH('Nhân công vận hành'!$A$3:$A$100,$T186)-1,1),0)),"",SUMPRODUCT(IFERROR(--MID($T186,SEARCH('Nhân công vận hành'!$A$3:$A$100,$T186)-1,1),0),'Nhân công vận hành'!#REF!)),""))</f>
        <v/>
      </c>
      <c r="N186" s="186" cm="1">
        <f t="array" ref="N186">IF(OR($B186="",$S186="",$T186=""),"",IFERROR(IF($S186&lt;&gt;SUMPRODUCT(IFERROR(--MID($T186,SEARCH('Nhân công vận hành'!$A$3:$A$100,$T186)-1,1),0)),"",SUMPRODUCT(IFERROR(--MID($T186,SEARCH('Nhân công vận hành'!$A$3:$A$100,$T186)-1,1),0),'Nhân công vận hành'!$E$3:$E$100)),""))</f>
        <v>322000</v>
      </c>
      <c r="O186" s="186" cm="1">
        <f t="array" ref="O186">IF(OR($B186="",$S186="",$T186=""),"",IFERROR(IF($S186&lt;&gt;SUMPRODUCT(IFERROR(--MID($T186,SEARCH('Nhân công vận hành'!$A$3:$A$100,$T186)-1,1),0)),"",SUMPRODUCT(IFERROR(--MID($T186,SEARCH('Nhân công vận hành'!$A$3:$A$100,$T186)-1,1),0),'Nhân công vận hành'!$F$3:$F$100)),""))</f>
        <v>308000</v>
      </c>
      <c r="P186" s="186" t="e">
        <f t="shared" si="26"/>
        <v>#VALUE!</v>
      </c>
      <c r="Q186" s="186">
        <f t="shared" si="27"/>
        <v>342200</v>
      </c>
      <c r="R186" s="186">
        <f t="shared" si="28"/>
        <v>328200</v>
      </c>
      <c r="S186" s="204">
        <v>1</v>
      </c>
      <c r="T186" s="204" t="s">
        <v>1993</v>
      </c>
      <c r="U186" s="137"/>
      <c r="V186" s="137"/>
      <c r="W186" s="137"/>
      <c r="X186" s="119">
        <f t="shared" si="29"/>
        <v>13000</v>
      </c>
      <c r="Y186" s="119">
        <f t="shared" si="30"/>
        <v>2200.0000000000005</v>
      </c>
      <c r="Z186" s="119">
        <f t="shared" si="31"/>
        <v>5000</v>
      </c>
    </row>
    <row r="187" spans="1:26" ht="31.5">
      <c r="A187" s="144">
        <f>IF(D187="","",SUBTOTAL(3,$D$11:D187))</f>
        <v>150</v>
      </c>
      <c r="B187" s="144" t="s">
        <v>269</v>
      </c>
      <c r="C187" s="150" t="s">
        <v>270</v>
      </c>
      <c r="D187" s="145">
        <v>190</v>
      </c>
      <c r="E187" s="151">
        <v>13</v>
      </c>
      <c r="F187" s="152">
        <v>2.2000000000000002</v>
      </c>
      <c r="G187" s="145">
        <v>5</v>
      </c>
      <c r="H187" s="144"/>
      <c r="I187" s="144"/>
      <c r="J187" s="144" t="s">
        <v>2052</v>
      </c>
      <c r="K187" s="121">
        <v>27400</v>
      </c>
      <c r="L187" s="80">
        <f t="shared" si="25"/>
        <v>0</v>
      </c>
      <c r="M187" s="186" t="str" cm="1">
        <f t="array" ref="M187">IF(OR($B187="",$S187="",$T187=""),"",IFERROR(IF($S187&lt;&gt;SUMPRODUCT(IFERROR(--MID($T187,SEARCH('Nhân công vận hành'!$A$3:$A$100,$T187)-1,1),0)),"",SUMPRODUCT(IFERROR(--MID($T187,SEARCH('Nhân công vận hành'!$A$3:$A$100,$T187)-1,1),0),'Nhân công vận hành'!#REF!)),""))</f>
        <v/>
      </c>
      <c r="N187" s="186" cm="1">
        <f t="array" ref="N187">IF(OR($B187="",$S187="",$T187=""),"",IFERROR(IF($S187&lt;&gt;SUMPRODUCT(IFERROR(--MID($T187,SEARCH('Nhân công vận hành'!$A$3:$A$100,$T187)-1,1),0)),"",SUMPRODUCT(IFERROR(--MID($T187,SEARCH('Nhân công vận hành'!$A$3:$A$100,$T187)-1,1),0),'Nhân công vận hành'!$E$3:$E$100)),""))</f>
        <v>322000</v>
      </c>
      <c r="O187" s="186" cm="1">
        <f t="array" ref="O187">IF(OR($B187="",$S187="",$T187=""),"",IFERROR(IF($S187&lt;&gt;SUMPRODUCT(IFERROR(--MID($T187,SEARCH('Nhân công vận hành'!$A$3:$A$100,$T187)-1,1),0)),"",SUMPRODUCT(IFERROR(--MID($T187,SEARCH('Nhân công vận hành'!$A$3:$A$100,$T187)-1,1),0),'Nhân công vận hành'!$F$3:$F$100)),""))</f>
        <v>308000</v>
      </c>
      <c r="P187" s="186" t="e">
        <f t="shared" si="26"/>
        <v>#VALUE!</v>
      </c>
      <c r="Q187" s="186">
        <f t="shared" si="27"/>
        <v>351100</v>
      </c>
      <c r="R187" s="186">
        <f t="shared" si="28"/>
        <v>337100</v>
      </c>
      <c r="S187" s="204">
        <v>1</v>
      </c>
      <c r="T187" s="204" t="s">
        <v>1993</v>
      </c>
      <c r="U187" s="137"/>
      <c r="V187" s="137"/>
      <c r="W187" s="137"/>
      <c r="X187" s="119">
        <f t="shared" si="29"/>
        <v>18747.36842105263</v>
      </c>
      <c r="Y187" s="119">
        <f t="shared" si="30"/>
        <v>3172.6315789473692</v>
      </c>
      <c r="Z187" s="119">
        <f t="shared" si="31"/>
        <v>7210.5263157894733</v>
      </c>
    </row>
    <row r="188" spans="1:26" ht="31.5">
      <c r="A188" s="144">
        <f>IF(D188="","",SUBTOTAL(3,$D$11:D188))</f>
        <v>151</v>
      </c>
      <c r="B188" s="144" t="s">
        <v>271</v>
      </c>
      <c r="C188" s="150" t="s">
        <v>231</v>
      </c>
      <c r="D188" s="145">
        <v>190</v>
      </c>
      <c r="E188" s="151">
        <v>13</v>
      </c>
      <c r="F188" s="152">
        <v>2.2000000000000002</v>
      </c>
      <c r="G188" s="145">
        <v>5</v>
      </c>
      <c r="H188" s="144"/>
      <c r="I188" s="144"/>
      <c r="J188" s="144" t="s">
        <v>2052</v>
      </c>
      <c r="K188" s="121">
        <v>44000</v>
      </c>
      <c r="L188" s="80">
        <f t="shared" si="25"/>
        <v>0</v>
      </c>
      <c r="M188" s="186" t="str" cm="1">
        <f t="array" ref="M188">IF(OR($B188="",$S188="",$T188=""),"",IFERROR(IF($S188&lt;&gt;SUMPRODUCT(IFERROR(--MID($T188,SEARCH('Nhân công vận hành'!$A$3:$A$100,$T188)-1,1),0)),"",SUMPRODUCT(IFERROR(--MID($T188,SEARCH('Nhân công vận hành'!$A$3:$A$100,$T188)-1,1),0),'Nhân công vận hành'!#REF!)),""))</f>
        <v/>
      </c>
      <c r="N188" s="186" cm="1">
        <f t="array" ref="N188">IF(OR($B188="",$S188="",$T188=""),"",IFERROR(IF($S188&lt;&gt;SUMPRODUCT(IFERROR(--MID($T188,SEARCH('Nhân công vận hành'!$A$3:$A$100,$T188)-1,1),0)),"",SUMPRODUCT(IFERROR(--MID($T188,SEARCH('Nhân công vận hành'!$A$3:$A$100,$T188)-1,1),0),'Nhân công vận hành'!$E$3:$E$100)),""))</f>
        <v>322000</v>
      </c>
      <c r="O188" s="186" cm="1">
        <f t="array" ref="O188">IF(OR($B188="",$S188="",$T188=""),"",IFERROR(IF($S188&lt;&gt;SUMPRODUCT(IFERROR(--MID($T188,SEARCH('Nhân công vận hành'!$A$3:$A$100,$T188)-1,1),0)),"",SUMPRODUCT(IFERROR(--MID($T188,SEARCH('Nhân công vận hành'!$A$3:$A$100,$T188)-1,1),0),'Nhân công vận hành'!$F$3:$F$100)),""))</f>
        <v>308000</v>
      </c>
      <c r="P188" s="186" t="e">
        <f t="shared" si="26"/>
        <v>#VALUE!</v>
      </c>
      <c r="Q188" s="186">
        <f t="shared" si="27"/>
        <v>365800</v>
      </c>
      <c r="R188" s="186">
        <f t="shared" si="28"/>
        <v>351800</v>
      </c>
      <c r="S188" s="204">
        <v>1</v>
      </c>
      <c r="T188" s="204" t="s">
        <v>1993</v>
      </c>
      <c r="U188" s="137"/>
      <c r="V188" s="137"/>
      <c r="W188" s="137"/>
      <c r="X188" s="119">
        <f t="shared" si="29"/>
        <v>27094.736842105263</v>
      </c>
      <c r="Y188" s="119">
        <f t="shared" si="30"/>
        <v>5094.7368421052633</v>
      </c>
      <c r="Z188" s="119">
        <f t="shared" si="31"/>
        <v>11578.947368421053</v>
      </c>
    </row>
    <row r="189" spans="1:26" ht="31.5">
      <c r="A189" s="144">
        <f>IF(D189="","",SUBTOTAL(3,$D$11:D189))</f>
        <v>152</v>
      </c>
      <c r="B189" s="144" t="s">
        <v>272</v>
      </c>
      <c r="C189" s="150" t="s">
        <v>273</v>
      </c>
      <c r="D189" s="145">
        <v>190</v>
      </c>
      <c r="E189" s="151">
        <v>13</v>
      </c>
      <c r="F189" s="152">
        <v>2.2000000000000002</v>
      </c>
      <c r="G189" s="145">
        <v>5</v>
      </c>
      <c r="H189" s="144"/>
      <c r="I189" s="144"/>
      <c r="J189" s="144" t="s">
        <v>2052</v>
      </c>
      <c r="K189" s="121">
        <v>95500</v>
      </c>
      <c r="L189" s="80">
        <f t="shared" si="25"/>
        <v>0</v>
      </c>
      <c r="M189" s="186" t="str" cm="1">
        <f t="array" ref="M189">IF(OR($B189="",$S189="",$T189=""),"",IFERROR(IF($S189&lt;&gt;SUMPRODUCT(IFERROR(--MID($T189,SEARCH('Nhân công vận hành'!$A$3:$A$100,$T189)-1,1),0)),"",SUMPRODUCT(IFERROR(--MID($T189,SEARCH('Nhân công vận hành'!$A$3:$A$100,$T189)-1,1),0),'Nhân công vận hành'!#REF!)),""))</f>
        <v/>
      </c>
      <c r="N189" s="186" cm="1">
        <f t="array" ref="N189">IF(OR($B189="",$S189="",$T189=""),"",IFERROR(IF($S189&lt;&gt;SUMPRODUCT(IFERROR(--MID($T189,SEARCH('Nhân công vận hành'!$A$3:$A$100,$T189)-1,1),0)),"",SUMPRODUCT(IFERROR(--MID($T189,SEARCH('Nhân công vận hành'!$A$3:$A$100,$T189)-1,1),0),'Nhân công vận hành'!$E$3:$E$100)),""))</f>
        <v>322000</v>
      </c>
      <c r="O189" s="186" cm="1">
        <f t="array" ref="O189">IF(OR($B189="",$S189="",$T189=""),"",IFERROR(IF($S189&lt;&gt;SUMPRODUCT(IFERROR(--MID($T189,SEARCH('Nhân công vận hành'!$A$3:$A$100,$T189)-1,1),0)),"",SUMPRODUCT(IFERROR(--MID($T189,SEARCH('Nhân công vận hành'!$A$3:$A$100,$T189)-1,1),0),'Nhân công vận hành'!$F$3:$F$100)),""))</f>
        <v>308000</v>
      </c>
      <c r="P189" s="186" t="e">
        <f t="shared" si="26"/>
        <v>#VALUE!</v>
      </c>
      <c r="Q189" s="186">
        <f t="shared" si="27"/>
        <v>417000</v>
      </c>
      <c r="R189" s="186">
        <f t="shared" si="28"/>
        <v>403000</v>
      </c>
      <c r="S189" s="204">
        <v>1</v>
      </c>
      <c r="T189" s="204" t="s">
        <v>1993</v>
      </c>
      <c r="U189" s="137"/>
      <c r="V189" s="137"/>
      <c r="W189" s="137"/>
      <c r="X189" s="119">
        <f t="shared" si="29"/>
        <v>58807.894736842107</v>
      </c>
      <c r="Y189" s="119">
        <f t="shared" si="30"/>
        <v>11057.894736842105</v>
      </c>
      <c r="Z189" s="119">
        <f t="shared" si="31"/>
        <v>25131.57894736842</v>
      </c>
    </row>
    <row r="190" spans="1:26" ht="31.5">
      <c r="A190" s="144">
        <f>IF(D190="","",SUBTOTAL(3,$D$11:D190))</f>
        <v>153</v>
      </c>
      <c r="B190" s="144" t="s">
        <v>274</v>
      </c>
      <c r="C190" s="150" t="s">
        <v>275</v>
      </c>
      <c r="D190" s="145">
        <v>190</v>
      </c>
      <c r="E190" s="151">
        <v>13</v>
      </c>
      <c r="F190" s="152">
        <v>2</v>
      </c>
      <c r="G190" s="145">
        <v>5</v>
      </c>
      <c r="H190" s="145">
        <v>6</v>
      </c>
      <c r="I190" s="144" t="s">
        <v>188</v>
      </c>
      <c r="J190" s="144" t="s">
        <v>2052</v>
      </c>
      <c r="K190" s="121">
        <v>118182</v>
      </c>
      <c r="L190" s="80">
        <f t="shared" si="25"/>
        <v>13885.612650000003</v>
      </c>
      <c r="M190" s="186" t="str" cm="1">
        <f t="array" ref="M190">IF(OR($B190="",$S190="",$T190=""),"",IFERROR(IF($S190&lt;&gt;SUMPRODUCT(IFERROR(--MID($T190,SEARCH('Nhân công vận hành'!$A$3:$A$100,$T190)-1,1),0)),"",SUMPRODUCT(IFERROR(--MID($T190,SEARCH('Nhân công vận hành'!$A$3:$A$100,$T190)-1,1),0),'Nhân công vận hành'!#REF!)),""))</f>
        <v/>
      </c>
      <c r="N190" s="186" cm="1">
        <f t="array" ref="N190">IF(OR($B190="",$S190="",$T190=""),"",IFERROR(IF($S190&lt;&gt;SUMPRODUCT(IFERROR(--MID($T190,SEARCH('Nhân công vận hành'!$A$3:$A$100,$T190)-1,1),0)),"",SUMPRODUCT(IFERROR(--MID($T190,SEARCH('Nhân công vận hành'!$A$3:$A$100,$T190)-1,1),0),'Nhân công vận hành'!$E$3:$E$100)),""))</f>
        <v>322000</v>
      </c>
      <c r="O190" s="186" cm="1">
        <f t="array" ref="O190">IF(OR($B190="",$S190="",$T190=""),"",IFERROR(IF($S190&lt;&gt;SUMPRODUCT(IFERROR(--MID($T190,SEARCH('Nhân công vận hành'!$A$3:$A$100,$T190)-1,1),0)),"",SUMPRODUCT(IFERROR(--MID($T190,SEARCH('Nhân công vận hành'!$A$3:$A$100,$T190)-1,1),0),'Nhân công vận hành'!$F$3:$F$100)),""))</f>
        <v>308000</v>
      </c>
      <c r="P190" s="186" t="e">
        <f t="shared" si="26"/>
        <v>#VALUE!</v>
      </c>
      <c r="Q190" s="186">
        <f t="shared" si="27"/>
        <v>452200</v>
      </c>
      <c r="R190" s="186">
        <f t="shared" si="28"/>
        <v>438200</v>
      </c>
      <c r="S190" s="204">
        <v>1</v>
      </c>
      <c r="T190" s="204" t="s">
        <v>1993</v>
      </c>
      <c r="U190" s="154">
        <f>H190</f>
        <v>6</v>
      </c>
      <c r="V190" s="137"/>
      <c r="W190" s="137"/>
      <c r="X190" s="119">
        <f t="shared" si="29"/>
        <v>72775.231578947365</v>
      </c>
      <c r="Y190" s="119">
        <f t="shared" si="30"/>
        <v>12440.21052631579</v>
      </c>
      <c r="Z190" s="119">
        <f t="shared" si="31"/>
        <v>31100.526315789473</v>
      </c>
    </row>
    <row r="191" spans="1:26">
      <c r="A191" s="144" t="str">
        <f>IF(D191="","",SUBTOTAL(3,$D$11:D191))</f>
        <v/>
      </c>
      <c r="B191" s="148" t="s">
        <v>276</v>
      </c>
      <c r="C191" s="146" t="s">
        <v>277</v>
      </c>
      <c r="D191" s="144"/>
      <c r="E191" s="144"/>
      <c r="F191" s="144"/>
      <c r="G191" s="144"/>
      <c r="H191" s="144"/>
      <c r="I191" s="144"/>
      <c r="J191" s="144">
        <v>0</v>
      </c>
      <c r="K191" s="121"/>
      <c r="L191" s="80">
        <f t="shared" si="25"/>
        <v>0</v>
      </c>
      <c r="M191" s="186"/>
      <c r="N191" s="186"/>
      <c r="O191" s="186"/>
      <c r="P191" s="186"/>
      <c r="Q191" s="186"/>
      <c r="R191" s="186"/>
      <c r="S191" s="204" t="s">
        <v>1992</v>
      </c>
      <c r="T191" s="204" t="s">
        <v>1992</v>
      </c>
      <c r="U191" s="137"/>
      <c r="V191" s="137"/>
      <c r="W191" s="137"/>
      <c r="X191" s="119"/>
      <c r="Y191" s="119"/>
      <c r="Z191" s="119"/>
    </row>
    <row r="192" spans="1:26" ht="31.5">
      <c r="A192" s="144">
        <f>IF(D192="","",SUBTOTAL(3,$D$11:D192))</f>
        <v>154</v>
      </c>
      <c r="B192" s="144" t="s">
        <v>278</v>
      </c>
      <c r="C192" s="150" t="s">
        <v>279</v>
      </c>
      <c r="D192" s="145">
        <v>190</v>
      </c>
      <c r="E192" s="151">
        <v>13</v>
      </c>
      <c r="F192" s="152">
        <v>2.2000000000000002</v>
      </c>
      <c r="G192" s="145">
        <v>5</v>
      </c>
      <c r="H192" s="144"/>
      <c r="I192" s="144"/>
      <c r="J192" s="144" t="s">
        <v>2052</v>
      </c>
      <c r="K192" s="121">
        <v>84383</v>
      </c>
      <c r="L192" s="80">
        <f t="shared" si="25"/>
        <v>0</v>
      </c>
      <c r="M192" s="186" t="str" cm="1">
        <f t="array" ref="M192">IF(OR($B192="",$S192="",$T192=""),"",IFERROR(IF($S192&lt;&gt;SUMPRODUCT(IFERROR(--MID($T192,SEARCH('Nhân công vận hành'!$A$3:$A$100,$T192)-1,1),0)),"",SUMPRODUCT(IFERROR(--MID($T192,SEARCH('Nhân công vận hành'!$A$3:$A$100,$T192)-1,1),0),'Nhân công vận hành'!#REF!)),""))</f>
        <v/>
      </c>
      <c r="N192" s="186" cm="1">
        <f t="array" ref="N192">IF(OR($B192="",$S192="",$T192=""),"",IFERROR(IF($S192&lt;&gt;SUMPRODUCT(IFERROR(--MID($T192,SEARCH('Nhân công vận hành'!$A$3:$A$100,$T192)-1,1),0)),"",SUMPRODUCT(IFERROR(--MID($T192,SEARCH('Nhân công vận hành'!$A$3:$A$100,$T192)-1,1),0),'Nhân công vận hành'!$E$3:$E$100)),""))</f>
        <v>322000</v>
      </c>
      <c r="O192" s="186" cm="1">
        <f t="array" ref="O192">IF(OR($B192="",$S192="",$T192=""),"",IFERROR(IF($S192&lt;&gt;SUMPRODUCT(IFERROR(--MID($T192,SEARCH('Nhân công vận hành'!$A$3:$A$100,$T192)-1,1),0)),"",SUMPRODUCT(IFERROR(--MID($T192,SEARCH('Nhân công vận hành'!$A$3:$A$100,$T192)-1,1),0),'Nhân công vận hành'!$F$3:$F$100)),""))</f>
        <v>308000</v>
      </c>
      <c r="P192" s="186" t="e">
        <f t="shared" si="26"/>
        <v>#VALUE!</v>
      </c>
      <c r="Q192" s="186">
        <f t="shared" si="27"/>
        <v>405900</v>
      </c>
      <c r="R192" s="186">
        <f t="shared" si="28"/>
        <v>391900</v>
      </c>
      <c r="S192" s="204">
        <v>1</v>
      </c>
      <c r="T192" s="204" t="s">
        <v>1993</v>
      </c>
      <c r="U192" s="137"/>
      <c r="V192" s="137"/>
      <c r="W192" s="137"/>
      <c r="X192" s="119">
        <f t="shared" si="29"/>
        <v>51962.163157894734</v>
      </c>
      <c r="Y192" s="119">
        <f t="shared" si="30"/>
        <v>9770.6631578947381</v>
      </c>
      <c r="Z192" s="119">
        <f t="shared" si="31"/>
        <v>22206.052631578947</v>
      </c>
    </row>
    <row r="193" spans="1:26" ht="31.5">
      <c r="A193" s="144">
        <f>IF(D193="","",SUBTOTAL(3,$D$11:D193))</f>
        <v>155</v>
      </c>
      <c r="B193" s="144" t="s">
        <v>280</v>
      </c>
      <c r="C193" s="150" t="s">
        <v>281</v>
      </c>
      <c r="D193" s="145">
        <v>190</v>
      </c>
      <c r="E193" s="151">
        <v>13</v>
      </c>
      <c r="F193" s="152">
        <v>2.2000000000000002</v>
      </c>
      <c r="G193" s="145">
        <v>5</v>
      </c>
      <c r="H193" s="144"/>
      <c r="I193" s="144"/>
      <c r="J193" s="144" t="s">
        <v>2052</v>
      </c>
      <c r="K193" s="121">
        <v>11694</v>
      </c>
      <c r="L193" s="80">
        <f t="shared" si="25"/>
        <v>0</v>
      </c>
      <c r="M193" s="186" t="str" cm="1">
        <f t="array" ref="M193">IF(OR($B193="",$S193="",$T193=""),"",IFERROR(IF($S193&lt;&gt;SUMPRODUCT(IFERROR(--MID($T193,SEARCH('Nhân công vận hành'!$A$3:$A$100,$T193)-1,1),0)),"",SUMPRODUCT(IFERROR(--MID($T193,SEARCH('Nhân công vận hành'!$A$3:$A$100,$T193)-1,1),0),'Nhân công vận hành'!#REF!)),""))</f>
        <v/>
      </c>
      <c r="N193" s="186" cm="1">
        <f t="array" ref="N193">IF(OR($B193="",$S193="",$T193=""),"",IFERROR(IF($S193&lt;&gt;SUMPRODUCT(IFERROR(--MID($T193,SEARCH('Nhân công vận hành'!$A$3:$A$100,$T193)-1,1),0)),"",SUMPRODUCT(IFERROR(--MID($T193,SEARCH('Nhân công vận hành'!$A$3:$A$100,$T193)-1,1),0),'Nhân công vận hành'!$E$3:$E$100)),""))</f>
        <v>322000</v>
      </c>
      <c r="O193" s="186" cm="1">
        <f t="array" ref="O193">IF(OR($B193="",$S193="",$T193=""),"",IFERROR(IF($S193&lt;&gt;SUMPRODUCT(IFERROR(--MID($T193,SEARCH('Nhân công vận hành'!$A$3:$A$100,$T193)-1,1),0)),"",SUMPRODUCT(IFERROR(--MID($T193,SEARCH('Nhân công vận hành'!$A$3:$A$100,$T193)-1,1),0),'Nhân công vận hành'!$F$3:$F$100)),""))</f>
        <v>308000</v>
      </c>
      <c r="P193" s="186" t="e">
        <f t="shared" si="26"/>
        <v>#VALUE!</v>
      </c>
      <c r="Q193" s="186">
        <f t="shared" si="27"/>
        <v>334400</v>
      </c>
      <c r="R193" s="186">
        <f t="shared" si="28"/>
        <v>320400</v>
      </c>
      <c r="S193" s="204">
        <v>1</v>
      </c>
      <c r="T193" s="204" t="s">
        <v>1993</v>
      </c>
      <c r="U193" s="137"/>
      <c r="V193" s="137"/>
      <c r="W193" s="137"/>
      <c r="X193" s="119">
        <f t="shared" si="29"/>
        <v>8001.1578947368425</v>
      </c>
      <c r="Y193" s="119">
        <f t="shared" si="30"/>
        <v>1354.042105263158</v>
      </c>
      <c r="Z193" s="119">
        <f t="shared" si="31"/>
        <v>3077.3684210526317</v>
      </c>
    </row>
    <row r="194" spans="1:26" ht="31.5">
      <c r="A194" s="144">
        <f>IF(D194="","",SUBTOTAL(3,$D$11:D194))</f>
        <v>156</v>
      </c>
      <c r="B194" s="144" t="s">
        <v>282</v>
      </c>
      <c r="C194" s="150" t="s">
        <v>283</v>
      </c>
      <c r="D194" s="145">
        <v>190</v>
      </c>
      <c r="E194" s="151">
        <v>13</v>
      </c>
      <c r="F194" s="152">
        <v>2.2000000000000002</v>
      </c>
      <c r="G194" s="145">
        <v>5</v>
      </c>
      <c r="H194" s="144"/>
      <c r="I194" s="144"/>
      <c r="J194" s="144" t="s">
        <v>2052</v>
      </c>
      <c r="K194" s="121">
        <v>18000</v>
      </c>
      <c r="L194" s="80">
        <f t="shared" si="25"/>
        <v>0</v>
      </c>
      <c r="M194" s="186" t="str" cm="1">
        <f t="array" ref="M194">IF(OR($B194="",$S194="",$T194=""),"",IFERROR(IF($S194&lt;&gt;SUMPRODUCT(IFERROR(--MID($T194,SEARCH('Nhân công vận hành'!$A$3:$A$100,$T194)-1,1),0)),"",SUMPRODUCT(IFERROR(--MID($T194,SEARCH('Nhân công vận hành'!$A$3:$A$100,$T194)-1,1),0),'Nhân công vận hành'!#REF!)),""))</f>
        <v/>
      </c>
      <c r="N194" s="186" cm="1">
        <f t="array" ref="N194">IF(OR($B194="",$S194="",$T194=""),"",IFERROR(IF($S194&lt;&gt;SUMPRODUCT(IFERROR(--MID($T194,SEARCH('Nhân công vận hành'!$A$3:$A$100,$T194)-1,1),0)),"",SUMPRODUCT(IFERROR(--MID($T194,SEARCH('Nhân công vận hành'!$A$3:$A$100,$T194)-1,1),0),'Nhân công vận hành'!$E$3:$E$100)),""))</f>
        <v>322000</v>
      </c>
      <c r="O194" s="186" cm="1">
        <f t="array" ref="O194">IF(OR($B194="",$S194="",$T194=""),"",IFERROR(IF($S194&lt;&gt;SUMPRODUCT(IFERROR(--MID($T194,SEARCH('Nhân công vận hành'!$A$3:$A$100,$T194)-1,1),0)),"",SUMPRODUCT(IFERROR(--MID($T194,SEARCH('Nhân công vận hành'!$A$3:$A$100,$T194)-1,1),0),'Nhân công vận hành'!$F$3:$F$100)),""))</f>
        <v>308000</v>
      </c>
      <c r="P194" s="186" t="e">
        <f t="shared" si="26"/>
        <v>#VALUE!</v>
      </c>
      <c r="Q194" s="186">
        <f t="shared" si="27"/>
        <v>341100</v>
      </c>
      <c r="R194" s="186">
        <f t="shared" si="28"/>
        <v>327100</v>
      </c>
      <c r="S194" s="204">
        <v>1</v>
      </c>
      <c r="T194" s="204" t="s">
        <v>1993</v>
      </c>
      <c r="U194" s="137"/>
      <c r="V194" s="137"/>
      <c r="W194" s="137"/>
      <c r="X194" s="119">
        <f t="shared" si="29"/>
        <v>12315.78947368421</v>
      </c>
      <c r="Y194" s="119">
        <f t="shared" si="30"/>
        <v>2084.2105263157896</v>
      </c>
      <c r="Z194" s="119">
        <f t="shared" si="31"/>
        <v>4736.8421052631575</v>
      </c>
    </row>
    <row r="195" spans="1:26" ht="31.5">
      <c r="A195" s="144">
        <f>IF(D195="","",SUBTOTAL(3,$D$11:D195))</f>
        <v>157</v>
      </c>
      <c r="B195" s="144" t="s">
        <v>284</v>
      </c>
      <c r="C195" s="150" t="s">
        <v>285</v>
      </c>
      <c r="D195" s="145">
        <v>190</v>
      </c>
      <c r="E195" s="151">
        <v>13</v>
      </c>
      <c r="F195" s="152">
        <v>2.2000000000000002</v>
      </c>
      <c r="G195" s="145">
        <v>5</v>
      </c>
      <c r="H195" s="144"/>
      <c r="I195" s="144"/>
      <c r="J195" s="144" t="s">
        <v>2052</v>
      </c>
      <c r="K195" s="121">
        <v>55491</v>
      </c>
      <c r="L195" s="80">
        <f t="shared" si="25"/>
        <v>0</v>
      </c>
      <c r="M195" s="186" t="str" cm="1">
        <f t="array" ref="M195">IF(OR($B195="",$S195="",$T195=""),"",IFERROR(IF($S195&lt;&gt;SUMPRODUCT(IFERROR(--MID($T195,SEARCH('Nhân công vận hành'!$A$3:$A$100,$T195)-1,1),0)),"",SUMPRODUCT(IFERROR(--MID($T195,SEARCH('Nhân công vận hành'!$A$3:$A$100,$T195)-1,1),0),'Nhân công vận hành'!#REF!)),""))</f>
        <v/>
      </c>
      <c r="N195" s="186" cm="1">
        <f t="array" ref="N195">IF(OR($B195="",$S195="",$T195=""),"",IFERROR(IF($S195&lt;&gt;SUMPRODUCT(IFERROR(--MID($T195,SEARCH('Nhân công vận hành'!$A$3:$A$100,$T195)-1,1),0)),"",SUMPRODUCT(IFERROR(--MID($T195,SEARCH('Nhân công vận hành'!$A$3:$A$100,$T195)-1,1),0),'Nhân công vận hành'!$E$3:$E$100)),""))</f>
        <v>322000</v>
      </c>
      <c r="O195" s="186" cm="1">
        <f t="array" ref="O195">IF(OR($B195="",$S195="",$T195=""),"",IFERROR(IF($S195&lt;&gt;SUMPRODUCT(IFERROR(--MID($T195,SEARCH('Nhân công vận hành'!$A$3:$A$100,$T195)-1,1),0)),"",SUMPRODUCT(IFERROR(--MID($T195,SEARCH('Nhân công vận hành'!$A$3:$A$100,$T195)-1,1),0),'Nhân công vận hành'!$F$3:$F$100)),""))</f>
        <v>308000</v>
      </c>
      <c r="P195" s="186" t="e">
        <f t="shared" si="26"/>
        <v>#VALUE!</v>
      </c>
      <c r="Q195" s="186">
        <f t="shared" si="27"/>
        <v>377200</v>
      </c>
      <c r="R195" s="186">
        <f t="shared" si="28"/>
        <v>363200</v>
      </c>
      <c r="S195" s="204">
        <v>1</v>
      </c>
      <c r="T195" s="204" t="s">
        <v>1993</v>
      </c>
      <c r="U195" s="137"/>
      <c r="V195" s="137"/>
      <c r="W195" s="137"/>
      <c r="X195" s="119">
        <f t="shared" si="29"/>
        <v>34170.77368421053</v>
      </c>
      <c r="Y195" s="119">
        <f t="shared" si="30"/>
        <v>6425.2736842105278</v>
      </c>
      <c r="Z195" s="119">
        <f t="shared" si="31"/>
        <v>14602.894736842105</v>
      </c>
    </row>
    <row r="196" spans="1:26" ht="31.5">
      <c r="A196" s="144">
        <f>IF(D196="","",SUBTOTAL(3,$D$11:D196))</f>
        <v>158</v>
      </c>
      <c r="B196" s="148" t="s">
        <v>286</v>
      </c>
      <c r="C196" s="146" t="s">
        <v>287</v>
      </c>
      <c r="D196" s="145">
        <v>190</v>
      </c>
      <c r="E196" s="151">
        <v>13</v>
      </c>
      <c r="F196" s="152">
        <v>3.5</v>
      </c>
      <c r="G196" s="145">
        <v>5</v>
      </c>
      <c r="H196" s="145">
        <v>29</v>
      </c>
      <c r="I196" s="144" t="s">
        <v>188</v>
      </c>
      <c r="J196" s="144" t="s">
        <v>2054</v>
      </c>
      <c r="K196" s="121">
        <v>242715</v>
      </c>
      <c r="L196" s="80">
        <f t="shared" si="25"/>
        <v>67113.794475000017</v>
      </c>
      <c r="M196" s="186" t="str" cm="1">
        <f t="array" ref="M196">IF(OR($B196="",$S196="",$T196=""),"",IFERROR(IF($S196&lt;&gt;SUMPRODUCT(IFERROR(--MID($T196,SEARCH('Nhân công vận hành'!$A$3:$A$100,$T196)-1,1),0)),"",SUMPRODUCT(IFERROR(--MID($T196,SEARCH('Nhân công vận hành'!$A$3:$A$100,$T196)-1,1),0),'Nhân công vận hành'!#REF!)),""))</f>
        <v/>
      </c>
      <c r="N196" s="186" cm="1">
        <f t="array" ref="N196">IF(OR($B196="",$S196="",$T196=""),"",IFERROR(IF($S196&lt;&gt;SUMPRODUCT(IFERROR(--MID($T196,SEARCH('Nhân công vận hành'!$A$3:$A$100,$T196)-1,1),0)),"",SUMPRODUCT(IFERROR(--MID($T196,SEARCH('Nhân công vận hành'!$A$3:$A$100,$T196)-1,1),0),'Nhân công vận hành'!$E$3:$E$100)),""))</f>
        <v>644000</v>
      </c>
      <c r="O196" s="186" cm="1">
        <f t="array" ref="O196">IF(OR($B196="",$S196="",$T196=""),"",IFERROR(IF($S196&lt;&gt;SUMPRODUCT(IFERROR(--MID($T196,SEARCH('Nhân công vận hành'!$A$3:$A$100,$T196)-1,1),0)),"",SUMPRODUCT(IFERROR(--MID($T196,SEARCH('Nhân công vận hành'!$A$3:$A$100,$T196)-1,1),0),'Nhân công vận hành'!$F$3:$F$100)),""))</f>
        <v>616000</v>
      </c>
      <c r="P196" s="186" t="e">
        <f t="shared" si="26"/>
        <v>#VALUE!</v>
      </c>
      <c r="Q196" s="186">
        <f t="shared" si="27"/>
        <v>969200</v>
      </c>
      <c r="R196" s="186">
        <f t="shared" si="28"/>
        <v>941200</v>
      </c>
      <c r="S196" s="204">
        <v>2</v>
      </c>
      <c r="T196" s="204" t="s">
        <v>1995</v>
      </c>
      <c r="U196" s="154">
        <f>H196</f>
        <v>29</v>
      </c>
      <c r="V196" s="137"/>
      <c r="W196" s="137"/>
      <c r="X196" s="119">
        <f t="shared" si="29"/>
        <v>149461.34210526315</v>
      </c>
      <c r="Y196" s="119">
        <f t="shared" si="30"/>
        <v>44710.65789473684</v>
      </c>
      <c r="Z196" s="119">
        <f t="shared" si="31"/>
        <v>63872.368421052633</v>
      </c>
    </row>
    <row r="197" spans="1:26" ht="31.5">
      <c r="A197" s="144">
        <f>IF(D197="","",SUBTOTAL(3,$D$11:D197))</f>
        <v>159</v>
      </c>
      <c r="B197" s="148" t="s">
        <v>288</v>
      </c>
      <c r="C197" s="146" t="s">
        <v>289</v>
      </c>
      <c r="D197" s="145">
        <v>190</v>
      </c>
      <c r="E197" s="151">
        <v>13</v>
      </c>
      <c r="F197" s="152">
        <v>2.2000000000000002</v>
      </c>
      <c r="G197" s="145">
        <v>5</v>
      </c>
      <c r="H197" s="144"/>
      <c r="I197" s="144"/>
      <c r="J197" s="144" t="s">
        <v>2052</v>
      </c>
      <c r="K197" s="121">
        <v>20179</v>
      </c>
      <c r="L197" s="80">
        <f t="shared" si="25"/>
        <v>0</v>
      </c>
      <c r="M197" s="186" t="str" cm="1">
        <f t="array" ref="M197">IF(OR($B197="",$S197="",$T197=""),"",IFERROR(IF($S197&lt;&gt;SUMPRODUCT(IFERROR(--MID($T197,SEARCH('Nhân công vận hành'!$A$3:$A$100,$T197)-1,1),0)),"",SUMPRODUCT(IFERROR(--MID($T197,SEARCH('Nhân công vận hành'!$A$3:$A$100,$T197)-1,1),0),'Nhân công vận hành'!#REF!)),""))</f>
        <v/>
      </c>
      <c r="N197" s="186" cm="1">
        <f t="array" ref="N197">IF(OR($B197="",$S197="",$T197=""),"",IFERROR(IF($S197&lt;&gt;SUMPRODUCT(IFERROR(--MID($T197,SEARCH('Nhân công vận hành'!$A$3:$A$100,$T197)-1,1),0)),"",SUMPRODUCT(IFERROR(--MID($T197,SEARCH('Nhân công vận hành'!$A$3:$A$100,$T197)-1,1),0),'Nhân công vận hành'!$E$3:$E$100)),""))</f>
        <v>322000</v>
      </c>
      <c r="O197" s="186" cm="1">
        <f t="array" ref="O197">IF(OR($B197="",$S197="",$T197=""),"",IFERROR(IF($S197&lt;&gt;SUMPRODUCT(IFERROR(--MID($T197,SEARCH('Nhân công vận hành'!$A$3:$A$100,$T197)-1,1),0)),"",SUMPRODUCT(IFERROR(--MID($T197,SEARCH('Nhân công vận hành'!$A$3:$A$100,$T197)-1,1),0),'Nhân công vận hành'!$F$3:$F$100)),""))</f>
        <v>308000</v>
      </c>
      <c r="P197" s="186" t="e">
        <f t="shared" si="26"/>
        <v>#VALUE!</v>
      </c>
      <c r="Q197" s="186">
        <f t="shared" si="27"/>
        <v>343500</v>
      </c>
      <c r="R197" s="186">
        <f t="shared" si="28"/>
        <v>329500</v>
      </c>
      <c r="S197" s="204">
        <v>1</v>
      </c>
      <c r="T197" s="204" t="s">
        <v>1993</v>
      </c>
      <c r="U197" s="137"/>
      <c r="V197" s="137"/>
      <c r="W197" s="137"/>
      <c r="X197" s="119">
        <f t="shared" si="29"/>
        <v>13806.684210526315</v>
      </c>
      <c r="Y197" s="119">
        <f t="shared" si="30"/>
        <v>2336.5157894736844</v>
      </c>
      <c r="Z197" s="119">
        <f t="shared" si="31"/>
        <v>5310.2631578947367</v>
      </c>
    </row>
    <row r="198" spans="1:26" ht="31.5">
      <c r="A198" s="144" t="str">
        <f>IF(D198="","",SUBTOTAL(3,$D$11:D198))</f>
        <v/>
      </c>
      <c r="B198" s="148" t="s">
        <v>290</v>
      </c>
      <c r="C198" s="146" t="s">
        <v>291</v>
      </c>
      <c r="D198" s="144"/>
      <c r="E198" s="144"/>
      <c r="F198" s="144"/>
      <c r="G198" s="144"/>
      <c r="H198" s="144"/>
      <c r="I198" s="144"/>
      <c r="J198" s="144">
        <v>0</v>
      </c>
      <c r="K198" s="121"/>
      <c r="L198" s="80">
        <f t="shared" si="25"/>
        <v>0</v>
      </c>
      <c r="M198" s="186"/>
      <c r="N198" s="186"/>
      <c r="O198" s="186"/>
      <c r="P198" s="186"/>
      <c r="Q198" s="186"/>
      <c r="R198" s="186"/>
      <c r="S198" s="204" t="s">
        <v>1992</v>
      </c>
      <c r="T198" s="204" t="s">
        <v>1992</v>
      </c>
      <c r="U198" s="137"/>
      <c r="V198" s="137"/>
      <c r="W198" s="137"/>
      <c r="X198" s="119"/>
      <c r="Y198" s="119"/>
      <c r="Z198" s="119"/>
    </row>
    <row r="199" spans="1:26" ht="31.5">
      <c r="A199" s="144">
        <f>IF(D199="","",SUBTOTAL(3,$D$11:D199))</f>
        <v>160</v>
      </c>
      <c r="B199" s="144" t="s">
        <v>292</v>
      </c>
      <c r="C199" s="150" t="s">
        <v>293</v>
      </c>
      <c r="D199" s="145">
        <v>190</v>
      </c>
      <c r="E199" s="151">
        <v>16</v>
      </c>
      <c r="F199" s="152">
        <v>6.5</v>
      </c>
      <c r="G199" s="145">
        <v>5</v>
      </c>
      <c r="H199" s="145">
        <v>14</v>
      </c>
      <c r="I199" s="144" t="s">
        <v>188</v>
      </c>
      <c r="J199" s="144" t="s">
        <v>2052</v>
      </c>
      <c r="K199" s="121">
        <v>24077</v>
      </c>
      <c r="L199" s="80">
        <f t="shared" si="25"/>
        <v>32399.762850000006</v>
      </c>
      <c r="M199" s="186" t="str" cm="1">
        <f t="array" ref="M199">IF(OR($B199="",$S199="",$T199=""),"",IFERROR(IF($S199&lt;&gt;SUMPRODUCT(IFERROR(--MID($T199,SEARCH('Nhân công vận hành'!$A$3:$A$100,$T199)-1,1),0)),"",SUMPRODUCT(IFERROR(--MID($T199,SEARCH('Nhân công vận hành'!$A$3:$A$100,$T199)-1,1),0),'Nhân công vận hành'!#REF!)),""))</f>
        <v/>
      </c>
      <c r="N199" s="186" cm="1">
        <f t="array" ref="N199">IF(OR($B199="",$S199="",$T199=""),"",IFERROR(IF($S199&lt;&gt;SUMPRODUCT(IFERROR(--MID($T199,SEARCH('Nhân công vận hành'!$A$3:$A$100,$T199)-1,1),0)),"",SUMPRODUCT(IFERROR(--MID($T199,SEARCH('Nhân công vận hành'!$A$3:$A$100,$T199)-1,1),0),'Nhân công vận hành'!$E$3:$E$100)),""))</f>
        <v>322000</v>
      </c>
      <c r="O199" s="186" cm="1">
        <f t="array" ref="O199">IF(OR($B199="",$S199="",$T199=""),"",IFERROR(IF($S199&lt;&gt;SUMPRODUCT(IFERROR(--MID($T199,SEARCH('Nhân công vận hành'!$A$3:$A$100,$T199)-1,1),0)),"",SUMPRODUCT(IFERROR(--MID($T199,SEARCH('Nhân công vận hành'!$A$3:$A$100,$T199)-1,1),0),'Nhân công vận hành'!$F$3:$F$100)),""))</f>
        <v>308000</v>
      </c>
      <c r="P199" s="186" t="e">
        <f t="shared" si="26"/>
        <v>#VALUE!</v>
      </c>
      <c r="Q199" s="186">
        <f t="shared" si="27"/>
        <v>389200</v>
      </c>
      <c r="R199" s="186">
        <f t="shared" si="28"/>
        <v>375200</v>
      </c>
      <c r="S199" s="204">
        <v>1</v>
      </c>
      <c r="T199" s="204" t="s">
        <v>1993</v>
      </c>
      <c r="U199" s="154">
        <f>H199</f>
        <v>14</v>
      </c>
      <c r="V199" s="137"/>
      <c r="W199" s="137"/>
      <c r="X199" s="119">
        <f t="shared" si="29"/>
        <v>20275.36842105263</v>
      </c>
      <c r="Y199" s="119">
        <f t="shared" si="30"/>
        <v>8236.8684210526317</v>
      </c>
      <c r="Z199" s="119">
        <f t="shared" si="31"/>
        <v>6336.0526315789475</v>
      </c>
    </row>
    <row r="200" spans="1:26" ht="31.5">
      <c r="A200" s="144">
        <f>IF(D200="","",SUBTOTAL(3,$D$11:D200))</f>
        <v>161</v>
      </c>
      <c r="B200" s="144" t="s">
        <v>294</v>
      </c>
      <c r="C200" s="150" t="s">
        <v>295</v>
      </c>
      <c r="D200" s="145">
        <v>190</v>
      </c>
      <c r="E200" s="151">
        <v>16</v>
      </c>
      <c r="F200" s="152">
        <v>6.5</v>
      </c>
      <c r="G200" s="145">
        <v>5</v>
      </c>
      <c r="H200" s="145">
        <v>20</v>
      </c>
      <c r="I200" s="144" t="s">
        <v>188</v>
      </c>
      <c r="J200" s="144" t="s">
        <v>2052</v>
      </c>
      <c r="K200" s="121">
        <v>30497</v>
      </c>
      <c r="L200" s="80">
        <f t="shared" si="25"/>
        <v>46285.375500000009</v>
      </c>
      <c r="M200" s="186" t="str" cm="1">
        <f t="array" ref="M200">IF(OR($B200="",$S200="",$T200=""),"",IFERROR(IF($S200&lt;&gt;SUMPRODUCT(IFERROR(--MID($T200,SEARCH('Nhân công vận hành'!$A$3:$A$100,$T200)-1,1),0)),"",SUMPRODUCT(IFERROR(--MID($T200,SEARCH('Nhân công vận hành'!$A$3:$A$100,$T200)-1,1),0),'Nhân công vận hành'!#REF!)),""))</f>
        <v/>
      </c>
      <c r="N200" s="186" cm="1">
        <f t="array" ref="N200">IF(OR($B200="",$S200="",$T200=""),"",IFERROR(IF($S200&lt;&gt;SUMPRODUCT(IFERROR(--MID($T200,SEARCH('Nhân công vận hành'!$A$3:$A$100,$T200)-1,1),0)),"",SUMPRODUCT(IFERROR(--MID($T200,SEARCH('Nhân công vận hành'!$A$3:$A$100,$T200)-1,1),0),'Nhân công vận hành'!$E$3:$E$100)),""))</f>
        <v>322000</v>
      </c>
      <c r="O200" s="186" cm="1">
        <f t="array" ref="O200">IF(OR($B200="",$S200="",$T200=""),"",IFERROR(IF($S200&lt;&gt;SUMPRODUCT(IFERROR(--MID($T200,SEARCH('Nhân công vận hành'!$A$3:$A$100,$T200)-1,1),0)),"",SUMPRODUCT(IFERROR(--MID($T200,SEARCH('Nhân công vận hành'!$A$3:$A$100,$T200)-1,1),0),'Nhân công vận hành'!$F$3:$F$100)),""))</f>
        <v>308000</v>
      </c>
      <c r="P200" s="186" t="e">
        <f t="shared" si="26"/>
        <v>#VALUE!</v>
      </c>
      <c r="Q200" s="186">
        <f t="shared" si="27"/>
        <v>409900</v>
      </c>
      <c r="R200" s="186">
        <f t="shared" si="28"/>
        <v>395900</v>
      </c>
      <c r="S200" s="204">
        <v>1</v>
      </c>
      <c r="T200" s="204" t="s">
        <v>1993</v>
      </c>
      <c r="U200" s="154">
        <f>H200</f>
        <v>20</v>
      </c>
      <c r="V200" s="137"/>
      <c r="W200" s="137"/>
      <c r="X200" s="119">
        <f t="shared" si="29"/>
        <v>23113.515789473684</v>
      </c>
      <c r="Y200" s="119">
        <f t="shared" si="30"/>
        <v>10433.184210526315</v>
      </c>
      <c r="Z200" s="119">
        <f t="shared" si="31"/>
        <v>8025.5263157894733</v>
      </c>
    </row>
    <row r="201" spans="1:26" ht="31.5">
      <c r="A201" s="144" t="str">
        <f>IF(D201="","",SUBTOTAL(3,$D$11:D201))</f>
        <v/>
      </c>
      <c r="B201" s="148" t="s">
        <v>296</v>
      </c>
      <c r="C201" s="146" t="s">
        <v>297</v>
      </c>
      <c r="D201" s="144"/>
      <c r="E201" s="144"/>
      <c r="F201" s="144"/>
      <c r="G201" s="144"/>
      <c r="H201" s="144"/>
      <c r="I201" s="144"/>
      <c r="J201" s="144">
        <v>0</v>
      </c>
      <c r="K201" s="121"/>
      <c r="L201" s="80">
        <f t="shared" si="25"/>
        <v>0</v>
      </c>
      <c r="M201" s="186"/>
      <c r="N201" s="186"/>
      <c r="O201" s="186"/>
      <c r="P201" s="186"/>
      <c r="Q201" s="186"/>
      <c r="R201" s="186"/>
      <c r="S201" s="204" t="s">
        <v>1992</v>
      </c>
      <c r="T201" s="204" t="s">
        <v>1992</v>
      </c>
      <c r="U201" s="137"/>
      <c r="V201" s="137"/>
      <c r="W201" s="137"/>
      <c r="X201" s="119"/>
      <c r="Y201" s="119"/>
      <c r="Z201" s="119"/>
    </row>
    <row r="202" spans="1:26" ht="47.25">
      <c r="A202" s="144">
        <f>IF(D202="","",SUBTOTAL(3,$D$11:D202))</f>
        <v>162</v>
      </c>
      <c r="B202" s="144" t="s">
        <v>298</v>
      </c>
      <c r="C202" s="150" t="s">
        <v>299</v>
      </c>
      <c r="D202" s="145">
        <v>280</v>
      </c>
      <c r="E202" s="151">
        <v>13</v>
      </c>
      <c r="F202" s="152">
        <v>4</v>
      </c>
      <c r="G202" s="145">
        <v>5</v>
      </c>
      <c r="H202" s="145">
        <v>22</v>
      </c>
      <c r="I202" s="144" t="s">
        <v>15</v>
      </c>
      <c r="J202" s="144" t="s">
        <v>2053</v>
      </c>
      <c r="K202" s="121">
        <v>511600</v>
      </c>
      <c r="L202" s="80">
        <f t="shared" si="25"/>
        <v>459173.99999999994</v>
      </c>
      <c r="M202" s="186" t="str" cm="1">
        <f t="array" ref="M202">IF(OR($B202="",$S202="",$T202=""),"",IFERROR(IF($S202&lt;&gt;SUMPRODUCT(IFERROR(--MID($T202,SEARCH('Nhân công vận hành'!$A$3:$A$100,$T202)-1,1),0)),"",SUMPRODUCT(IFERROR(--MID($T202,SEARCH('Nhân công vận hành'!$A$3:$A$100,$T202)-1,1),0),'Nhân công vận hành'!#REF!)),""))</f>
        <v/>
      </c>
      <c r="N202" s="186" cm="1">
        <f t="array" ref="N202">IF(OR($B202="",$S202="",$T202=""),"",IFERROR(IF($S202&lt;&gt;SUMPRODUCT(IFERROR(--MID($T202,SEARCH('Nhân công vận hành'!$A$3:$A$100,$T202)-1,1),0)),"",SUMPRODUCT(IFERROR(--MID($T202,SEARCH('Nhân công vận hành'!$A$3:$A$100,$T202)-1,1),0),'Nhân công vận hành'!$E$3:$E$100)),""))</f>
        <v>624000</v>
      </c>
      <c r="O202" s="186" cm="1">
        <f t="array" ref="O202">IF(OR($B202="",$S202="",$T202=""),"",IFERROR(IF($S202&lt;&gt;SUMPRODUCT(IFERROR(--MID($T202,SEARCH('Nhân công vận hành'!$A$3:$A$100,$T202)-1,1),0)),"",SUMPRODUCT(IFERROR(--MID($T202,SEARCH('Nhân công vận hành'!$A$3:$A$100,$T202)-1,1),0),'Nhân công vận hành'!$F$3:$F$100)),""))</f>
        <v>597000</v>
      </c>
      <c r="P202" s="186" t="e">
        <f t="shared" si="26"/>
        <v>#VALUE!</v>
      </c>
      <c r="Q202" s="186">
        <f t="shared" si="27"/>
        <v>1461400</v>
      </c>
      <c r="R202" s="186">
        <f t="shared" si="28"/>
        <v>1434400</v>
      </c>
      <c r="S202" s="204">
        <v>2</v>
      </c>
      <c r="T202" s="204" t="s">
        <v>1994</v>
      </c>
      <c r="U202" s="137"/>
      <c r="V202" s="137"/>
      <c r="W202" s="154">
        <f>H202</f>
        <v>22</v>
      </c>
      <c r="X202" s="119">
        <f t="shared" si="29"/>
        <v>213775.71428571429</v>
      </c>
      <c r="Y202" s="119">
        <f t="shared" si="30"/>
        <v>73085.71428571429</v>
      </c>
      <c r="Z202" s="119">
        <f t="shared" si="31"/>
        <v>91357.142857142855</v>
      </c>
    </row>
    <row r="203" spans="1:26" ht="47.25">
      <c r="A203" s="144">
        <f>IF(D203="","",SUBTOTAL(3,$D$11:D203))</f>
        <v>163</v>
      </c>
      <c r="B203" s="144" t="s">
        <v>300</v>
      </c>
      <c r="C203" s="150" t="s">
        <v>301</v>
      </c>
      <c r="D203" s="145">
        <v>280</v>
      </c>
      <c r="E203" s="151">
        <v>13</v>
      </c>
      <c r="F203" s="152">
        <v>4</v>
      </c>
      <c r="G203" s="145">
        <v>5</v>
      </c>
      <c r="H203" s="145">
        <v>25</v>
      </c>
      <c r="I203" s="144" t="s">
        <v>15</v>
      </c>
      <c r="J203" s="144" t="s">
        <v>2053</v>
      </c>
      <c r="K203" s="121">
        <v>731758</v>
      </c>
      <c r="L203" s="80">
        <f t="shared" si="25"/>
        <v>521788.63636363629</v>
      </c>
      <c r="M203" s="186" t="str" cm="1">
        <f t="array" ref="M203">IF(OR($B203="",$S203="",$T203=""),"",IFERROR(IF($S203&lt;&gt;SUMPRODUCT(IFERROR(--MID($T203,SEARCH('Nhân công vận hành'!$A$3:$A$100,$T203)-1,1),0)),"",SUMPRODUCT(IFERROR(--MID($T203,SEARCH('Nhân công vận hành'!$A$3:$A$100,$T203)-1,1),0),'Nhân công vận hành'!#REF!)),""))</f>
        <v/>
      </c>
      <c r="N203" s="186" cm="1">
        <f t="array" ref="N203">IF(OR($B203="",$S203="",$T203=""),"",IFERROR(IF($S203&lt;&gt;SUMPRODUCT(IFERROR(--MID($T203,SEARCH('Nhân công vận hành'!$A$3:$A$100,$T203)-1,1),0)),"",SUMPRODUCT(IFERROR(--MID($T203,SEARCH('Nhân công vận hành'!$A$3:$A$100,$T203)-1,1),0),'Nhân công vận hành'!$E$3:$E$100)),""))</f>
        <v>624000</v>
      </c>
      <c r="O203" s="186" cm="1">
        <f t="array" ref="O203">IF(OR($B203="",$S203="",$T203=""),"",IFERROR(IF($S203&lt;&gt;SUMPRODUCT(IFERROR(--MID($T203,SEARCH('Nhân công vận hành'!$A$3:$A$100,$T203)-1,1),0)),"",SUMPRODUCT(IFERROR(--MID($T203,SEARCH('Nhân công vận hành'!$A$3:$A$100,$T203)-1,1),0),'Nhân công vận hành'!$F$3:$F$100)),""))</f>
        <v>597000</v>
      </c>
      <c r="P203" s="186" t="e">
        <f t="shared" si="26"/>
        <v>#VALUE!</v>
      </c>
      <c r="Q203" s="186">
        <f t="shared" si="27"/>
        <v>1686800</v>
      </c>
      <c r="R203" s="186">
        <f t="shared" si="28"/>
        <v>1659800</v>
      </c>
      <c r="S203" s="204">
        <v>2</v>
      </c>
      <c r="T203" s="204" t="s">
        <v>1994</v>
      </c>
      <c r="U203" s="137"/>
      <c r="V203" s="137"/>
      <c r="W203" s="154">
        <f>H203</f>
        <v>25</v>
      </c>
      <c r="X203" s="119">
        <f t="shared" si="29"/>
        <v>305770.30714285717</v>
      </c>
      <c r="Y203" s="119">
        <f t="shared" si="30"/>
        <v>104536.85714285714</v>
      </c>
      <c r="Z203" s="119">
        <f t="shared" si="31"/>
        <v>130671.07142857143</v>
      </c>
    </row>
    <row r="204" spans="1:26" ht="47.25">
      <c r="A204" s="144">
        <f>IF(D204="","",SUBTOTAL(3,$D$11:D204))</f>
        <v>164</v>
      </c>
      <c r="B204" s="144" t="s">
        <v>302</v>
      </c>
      <c r="C204" s="150" t="s">
        <v>303</v>
      </c>
      <c r="D204" s="145">
        <v>280</v>
      </c>
      <c r="E204" s="151">
        <v>13</v>
      </c>
      <c r="F204" s="152">
        <v>3.8</v>
      </c>
      <c r="G204" s="145">
        <v>5</v>
      </c>
      <c r="H204" s="145">
        <v>29</v>
      </c>
      <c r="I204" s="144" t="s">
        <v>15</v>
      </c>
      <c r="J204" s="144" t="s">
        <v>2053</v>
      </c>
      <c r="K204" s="121">
        <v>994767</v>
      </c>
      <c r="L204" s="80">
        <f t="shared" si="25"/>
        <v>605274.81818181812</v>
      </c>
      <c r="M204" s="186" t="str" cm="1">
        <f t="array" ref="M204">IF(OR($B204="",$S204="",$T204=""),"",IFERROR(IF($S204&lt;&gt;SUMPRODUCT(IFERROR(--MID($T204,SEARCH('Nhân công vận hành'!$A$3:$A$100,$T204)-1,1),0)),"",SUMPRODUCT(IFERROR(--MID($T204,SEARCH('Nhân công vận hành'!$A$3:$A$100,$T204)-1,1),0),'Nhân công vận hành'!#REF!)),""))</f>
        <v/>
      </c>
      <c r="N204" s="186" cm="1">
        <f t="array" ref="N204">IF(OR($B204="",$S204="",$T204=""),"",IFERROR(IF($S204&lt;&gt;SUMPRODUCT(IFERROR(--MID($T204,SEARCH('Nhân công vận hành'!$A$3:$A$100,$T204)-1,1),0)),"",SUMPRODUCT(IFERROR(--MID($T204,SEARCH('Nhân công vận hành'!$A$3:$A$100,$T204)-1,1),0),'Nhân công vận hành'!$E$3:$E$100)),""))</f>
        <v>624000</v>
      </c>
      <c r="O204" s="186" cm="1">
        <f t="array" ref="O204">IF(OR($B204="",$S204="",$T204=""),"",IFERROR(IF($S204&lt;&gt;SUMPRODUCT(IFERROR(--MID($T204,SEARCH('Nhân công vận hành'!$A$3:$A$100,$T204)-1,1),0)),"",SUMPRODUCT(IFERROR(--MID($T204,SEARCH('Nhân công vận hành'!$A$3:$A$100,$T204)-1,1),0),'Nhân công vận hành'!$F$3:$F$100)),""))</f>
        <v>597000</v>
      </c>
      <c r="P204" s="186" t="e">
        <f t="shared" si="26"/>
        <v>#VALUE!</v>
      </c>
      <c r="Q204" s="186">
        <f t="shared" si="27"/>
        <v>1957600</v>
      </c>
      <c r="R204" s="186">
        <f t="shared" si="28"/>
        <v>1930600</v>
      </c>
      <c r="S204" s="204">
        <v>2</v>
      </c>
      <c r="T204" s="204" t="s">
        <v>1994</v>
      </c>
      <c r="U204" s="137"/>
      <c r="V204" s="137"/>
      <c r="W204" s="154">
        <f>H204</f>
        <v>29</v>
      </c>
      <c r="X204" s="119">
        <f t="shared" si="29"/>
        <v>415670.49642857141</v>
      </c>
      <c r="Y204" s="119">
        <f t="shared" si="30"/>
        <v>135004.09285714285</v>
      </c>
      <c r="Z204" s="119">
        <f t="shared" si="31"/>
        <v>177636.96428571429</v>
      </c>
    </row>
    <row r="205" spans="1:26" ht="47.25">
      <c r="A205" s="144">
        <f>IF(D205="","",SUBTOTAL(3,$D$11:D205))</f>
        <v>165</v>
      </c>
      <c r="B205" s="144" t="s">
        <v>304</v>
      </c>
      <c r="C205" s="150" t="s">
        <v>305</v>
      </c>
      <c r="D205" s="145">
        <v>280</v>
      </c>
      <c r="E205" s="151">
        <v>13</v>
      </c>
      <c r="F205" s="152">
        <v>3.8</v>
      </c>
      <c r="G205" s="145">
        <v>5</v>
      </c>
      <c r="H205" s="145">
        <v>33</v>
      </c>
      <c r="I205" s="144" t="s">
        <v>15</v>
      </c>
      <c r="J205" s="144" t="s">
        <v>2053</v>
      </c>
      <c r="K205" s="121">
        <v>1254565</v>
      </c>
      <c r="L205" s="80">
        <f t="shared" ref="L205:L268" si="34">IF(SUMPRODUCT($U$6:$W$6,$U$7:$W$7,$U205:$W205),SUMPRODUCT($U$6:$W$6,$U$7:$W$7,$U205:$W205),0)</f>
        <v>688760.99999999988</v>
      </c>
      <c r="M205" s="186" t="str" cm="1">
        <f t="array" ref="M205">IF(OR($B205="",$S205="",$T205=""),"",IFERROR(IF($S205&lt;&gt;SUMPRODUCT(IFERROR(--MID($T205,SEARCH('Nhân công vận hành'!$A$3:$A$100,$T205)-1,1),0)),"",SUMPRODUCT(IFERROR(--MID($T205,SEARCH('Nhân công vận hành'!$A$3:$A$100,$T205)-1,1),0),'Nhân công vận hành'!#REF!)),""))</f>
        <v/>
      </c>
      <c r="N205" s="186" cm="1">
        <f t="array" ref="N205">IF(OR($B205="",$S205="",$T205=""),"",IFERROR(IF($S205&lt;&gt;SUMPRODUCT(IFERROR(--MID($T205,SEARCH('Nhân công vận hành'!$A$3:$A$100,$T205)-1,1),0)),"",SUMPRODUCT(IFERROR(--MID($T205,SEARCH('Nhân công vận hành'!$A$3:$A$100,$T205)-1,1),0),'Nhân công vận hành'!$E$3:$E$100)),""))</f>
        <v>624000</v>
      </c>
      <c r="O205" s="186" cm="1">
        <f t="array" ref="O205">IF(OR($B205="",$S205="",$T205=""),"",IFERROR(IF($S205&lt;&gt;SUMPRODUCT(IFERROR(--MID($T205,SEARCH('Nhân công vận hành'!$A$3:$A$100,$T205)-1,1),0)),"",SUMPRODUCT(IFERROR(--MID($T205,SEARCH('Nhân công vận hành'!$A$3:$A$100,$T205)-1,1),0),'Nhân công vận hành'!$F$3:$F$100)),""))</f>
        <v>597000</v>
      </c>
      <c r="P205" s="186" t="e">
        <f t="shared" ref="P205:P267" si="35">ROUND(SUM(IFERROR($X205,0),IFERROR($Y205,0),IFERROR($Z205,0),IFERROR($L205,0),IFERROR($M205,0)),-2)</f>
        <v>#VALUE!</v>
      </c>
      <c r="Q205" s="186">
        <f t="shared" ref="Q205:Q267" si="36">ROUND(SUM(IFERROR($X205,0),IFERROR($Y205,0),IFERROR($Z205,0),IFERROR($L205,0),IFERROR($N205,0)),-2)</f>
        <v>2231300</v>
      </c>
      <c r="R205" s="186">
        <f t="shared" ref="R205:R267" si="37">ROUND(SUM(IFERROR($X205,0),IFERROR($Y205,0),IFERROR($Z205,0),IFERROR($L205,0),IFERROR($O205,0)),-2)</f>
        <v>2204300</v>
      </c>
      <c r="S205" s="204">
        <v>2</v>
      </c>
      <c r="T205" s="204" t="s">
        <v>1994</v>
      </c>
      <c r="U205" s="137"/>
      <c r="V205" s="137"/>
      <c r="W205" s="154">
        <f>H205</f>
        <v>33</v>
      </c>
      <c r="X205" s="119">
        <f t="shared" ref="X205:X267" si="38">IF($K205&gt;0,$K205*1000*IF($K205&gt;=30000,0.9,1)*$E205%/$D205,"")</f>
        <v>524228.94642857142</v>
      </c>
      <c r="Y205" s="119">
        <f t="shared" ref="Y205:Y267" si="39">IF($K205&gt;0,$K205*1000*$F205%/$D205,"")</f>
        <v>170262.39285714287</v>
      </c>
      <c r="Z205" s="119">
        <f t="shared" ref="Z205:Z267" si="40">IF($K205&gt;0,$K205*1000*$G205%/$D205,"")</f>
        <v>224029.46428571429</v>
      </c>
    </row>
    <row r="206" spans="1:26" ht="31.5">
      <c r="A206" s="144">
        <f>IF(D206="","",SUBTOTAL(3,$D$11:D206))</f>
        <v>166</v>
      </c>
      <c r="B206" s="144" t="s">
        <v>306</v>
      </c>
      <c r="C206" s="150" t="s">
        <v>307</v>
      </c>
      <c r="D206" s="145">
        <v>240</v>
      </c>
      <c r="E206" s="151">
        <v>16</v>
      </c>
      <c r="F206" s="152">
        <v>3.5</v>
      </c>
      <c r="G206" s="145">
        <v>5</v>
      </c>
      <c r="H206" s="145">
        <v>9</v>
      </c>
      <c r="I206" s="144" t="s">
        <v>15</v>
      </c>
      <c r="J206" s="144" t="s">
        <v>2052</v>
      </c>
      <c r="K206" s="121">
        <v>180200</v>
      </c>
      <c r="L206" s="80">
        <f t="shared" si="34"/>
        <v>187843.90909090906</v>
      </c>
      <c r="M206" s="186" t="str" cm="1">
        <f t="array" ref="M206">IF(OR($B206="",$S206="",$T206=""),"",IFERROR(IF($S206&lt;&gt;SUMPRODUCT(IFERROR(--MID($T206,SEARCH('Nhân công vận hành'!$A$3:$A$100,$T206)-1,1),0)),"",SUMPRODUCT(IFERROR(--MID($T206,SEARCH('Nhân công vận hành'!$A$3:$A$100,$T206)-1,1),0),'Nhân công vận hành'!#REF!)),""))</f>
        <v/>
      </c>
      <c r="N206" s="186" cm="1">
        <f t="array" ref="N206">IF(OR($B206="",$S206="",$T206=""),"",IFERROR(IF($S206&lt;&gt;SUMPRODUCT(IFERROR(--MID($T206,SEARCH('Nhân công vận hành'!$A$3:$A$100,$T206)-1,1),0)),"",SUMPRODUCT(IFERROR(--MID($T206,SEARCH('Nhân công vận hành'!$A$3:$A$100,$T206)-1,1),0),'Nhân công vận hành'!$E$3:$E$100)),""))</f>
        <v>322000</v>
      </c>
      <c r="O206" s="186" cm="1">
        <f t="array" ref="O206">IF(OR($B206="",$S206="",$T206=""),"",IFERROR(IF($S206&lt;&gt;SUMPRODUCT(IFERROR(--MID($T206,SEARCH('Nhân công vận hành'!$A$3:$A$100,$T206)-1,1),0)),"",SUMPRODUCT(IFERROR(--MID($T206,SEARCH('Nhân công vận hành'!$A$3:$A$100,$T206)-1,1),0),'Nhân công vận hành'!$F$3:$F$100)),""))</f>
        <v>308000</v>
      </c>
      <c r="P206" s="186" t="e">
        <f t="shared" si="35"/>
        <v>#VALUE!</v>
      </c>
      <c r="Q206" s="186">
        <f t="shared" si="36"/>
        <v>681800</v>
      </c>
      <c r="R206" s="186">
        <f t="shared" si="37"/>
        <v>667800</v>
      </c>
      <c r="S206" s="204">
        <v>1</v>
      </c>
      <c r="T206" s="204" t="s">
        <v>1993</v>
      </c>
      <c r="U206" s="137"/>
      <c r="V206" s="137"/>
      <c r="W206" s="154">
        <f>H206</f>
        <v>9</v>
      </c>
      <c r="X206" s="119">
        <f t="shared" si="38"/>
        <v>108120</v>
      </c>
      <c r="Y206" s="119">
        <f t="shared" si="39"/>
        <v>26279.166666666672</v>
      </c>
      <c r="Z206" s="119">
        <f t="shared" si="40"/>
        <v>37541.666666666664</v>
      </c>
    </row>
    <row r="207" spans="1:26" ht="31.5">
      <c r="A207" s="144" t="str">
        <f>IF(D207="","",SUBTOTAL(3,$D$11:D207))</f>
        <v/>
      </c>
      <c r="B207" s="148" t="s">
        <v>308</v>
      </c>
      <c r="C207" s="146" t="s">
        <v>309</v>
      </c>
      <c r="D207" s="144"/>
      <c r="E207" s="144"/>
      <c r="F207" s="144"/>
      <c r="G207" s="144"/>
      <c r="H207" s="144"/>
      <c r="I207" s="144"/>
      <c r="J207" s="144">
        <v>0</v>
      </c>
      <c r="K207" s="121"/>
      <c r="L207" s="80">
        <f t="shared" si="34"/>
        <v>0</v>
      </c>
      <c r="M207" s="186"/>
      <c r="N207" s="186"/>
      <c r="O207" s="186"/>
      <c r="P207" s="186"/>
      <c r="Q207" s="186"/>
      <c r="R207" s="186"/>
      <c r="S207" s="204" t="s">
        <v>1992</v>
      </c>
      <c r="T207" s="204" t="s">
        <v>1992</v>
      </c>
      <c r="U207" s="137"/>
      <c r="V207" s="137"/>
      <c r="W207" s="137"/>
      <c r="X207" s="119"/>
      <c r="Y207" s="119"/>
      <c r="Z207" s="119"/>
    </row>
    <row r="208" spans="1:26" ht="47.25">
      <c r="A208" s="144">
        <f>IF(D208="","",SUBTOTAL(3,$D$11:D208))</f>
        <v>167</v>
      </c>
      <c r="B208" s="144" t="s">
        <v>310</v>
      </c>
      <c r="C208" s="150" t="s">
        <v>299</v>
      </c>
      <c r="D208" s="145">
        <v>280</v>
      </c>
      <c r="E208" s="151">
        <v>15</v>
      </c>
      <c r="F208" s="152">
        <v>3.9</v>
      </c>
      <c r="G208" s="145">
        <v>5</v>
      </c>
      <c r="H208" s="145">
        <v>25</v>
      </c>
      <c r="I208" s="144" t="s">
        <v>15</v>
      </c>
      <c r="J208" s="144" t="s">
        <v>2053</v>
      </c>
      <c r="K208" s="121">
        <v>1008639</v>
      </c>
      <c r="L208" s="80">
        <f t="shared" si="34"/>
        <v>521788.63636363629</v>
      </c>
      <c r="M208" s="186" t="str" cm="1">
        <f t="array" ref="M208">IF(OR($B208="",$S208="",$T208=""),"",IFERROR(IF($S208&lt;&gt;SUMPRODUCT(IFERROR(--MID($T208,SEARCH('Nhân công vận hành'!$A$3:$A$100,$T208)-1,1),0)),"",SUMPRODUCT(IFERROR(--MID($T208,SEARCH('Nhân công vận hành'!$A$3:$A$100,$T208)-1,1),0),'Nhân công vận hành'!#REF!)),""))</f>
        <v/>
      </c>
      <c r="N208" s="186" cm="1">
        <f t="array" ref="N208">IF(OR($B208="",$S208="",$T208=""),"",IFERROR(IF($S208&lt;&gt;SUMPRODUCT(IFERROR(--MID($T208,SEARCH('Nhân công vận hành'!$A$3:$A$100,$T208)-1,1),0)),"",SUMPRODUCT(IFERROR(--MID($T208,SEARCH('Nhân công vận hành'!$A$3:$A$100,$T208)-1,1),0),'Nhân công vận hành'!$E$3:$E$100)),""))</f>
        <v>624000</v>
      </c>
      <c r="O208" s="186" cm="1">
        <f t="array" ref="O208">IF(OR($B208="",$S208="",$T208=""),"",IFERROR(IF($S208&lt;&gt;SUMPRODUCT(IFERROR(--MID($T208,SEARCH('Nhân công vận hành'!$A$3:$A$100,$T208)-1,1),0)),"",SUMPRODUCT(IFERROR(--MID($T208,SEARCH('Nhân công vận hành'!$A$3:$A$100,$T208)-1,1),0),'Nhân công vận hành'!$F$3:$F$100)),""))</f>
        <v>597000</v>
      </c>
      <c r="P208" s="186" t="e">
        <f t="shared" si="35"/>
        <v>#VALUE!</v>
      </c>
      <c r="Q208" s="186">
        <f t="shared" si="36"/>
        <v>1952700</v>
      </c>
      <c r="R208" s="186">
        <f t="shared" si="37"/>
        <v>1925700</v>
      </c>
      <c r="S208" s="204">
        <v>2</v>
      </c>
      <c r="T208" s="204" t="s">
        <v>1994</v>
      </c>
      <c r="U208" s="137"/>
      <c r="V208" s="137"/>
      <c r="W208" s="154">
        <f>H208</f>
        <v>25</v>
      </c>
      <c r="X208" s="119">
        <f t="shared" si="38"/>
        <v>486308.08928571426</v>
      </c>
      <c r="Y208" s="119">
        <f t="shared" si="39"/>
        <v>140489.00357142856</v>
      </c>
      <c r="Z208" s="119">
        <f t="shared" si="40"/>
        <v>180114.10714285713</v>
      </c>
    </row>
    <row r="209" spans="1:26" ht="47.25">
      <c r="A209" s="144">
        <f>IF(D209="","",SUBTOTAL(3,$D$11:D209))</f>
        <v>168</v>
      </c>
      <c r="B209" s="144" t="s">
        <v>311</v>
      </c>
      <c r="C209" s="150" t="s">
        <v>301</v>
      </c>
      <c r="D209" s="145">
        <v>280</v>
      </c>
      <c r="E209" s="151">
        <v>15</v>
      </c>
      <c r="F209" s="152">
        <v>3.7</v>
      </c>
      <c r="G209" s="145">
        <v>5</v>
      </c>
      <c r="H209" s="145">
        <v>29</v>
      </c>
      <c r="I209" s="144" t="s">
        <v>15</v>
      </c>
      <c r="J209" s="144" t="s">
        <v>2053</v>
      </c>
      <c r="K209" s="121">
        <v>1371165</v>
      </c>
      <c r="L209" s="80">
        <f t="shared" si="34"/>
        <v>605274.81818181812</v>
      </c>
      <c r="M209" s="186" t="str" cm="1">
        <f t="array" ref="M209">IF(OR($B209="",$S209="",$T209=""),"",IFERROR(IF($S209&lt;&gt;SUMPRODUCT(IFERROR(--MID($T209,SEARCH('Nhân công vận hành'!$A$3:$A$100,$T209)-1,1),0)),"",SUMPRODUCT(IFERROR(--MID($T209,SEARCH('Nhân công vận hành'!$A$3:$A$100,$T209)-1,1),0),'Nhân công vận hành'!#REF!)),""))</f>
        <v/>
      </c>
      <c r="N209" s="186" cm="1">
        <f t="array" ref="N209">IF(OR($B209="",$S209="",$T209=""),"",IFERROR(IF($S209&lt;&gt;SUMPRODUCT(IFERROR(--MID($T209,SEARCH('Nhân công vận hành'!$A$3:$A$100,$T209)-1,1),0)),"",SUMPRODUCT(IFERROR(--MID($T209,SEARCH('Nhân công vận hành'!$A$3:$A$100,$T209)-1,1),0),'Nhân công vận hành'!$E$3:$E$100)),""))</f>
        <v>624000</v>
      </c>
      <c r="O209" s="186" cm="1">
        <f t="array" ref="O209">IF(OR($B209="",$S209="",$T209=""),"",IFERROR(IF($S209&lt;&gt;SUMPRODUCT(IFERROR(--MID($T209,SEARCH('Nhân công vận hành'!$A$3:$A$100,$T209)-1,1),0)),"",SUMPRODUCT(IFERROR(--MID($T209,SEARCH('Nhân công vận hành'!$A$3:$A$100,$T209)-1,1),0),'Nhân công vận hành'!$F$3:$F$100)),""))</f>
        <v>597000</v>
      </c>
      <c r="P209" s="186" t="e">
        <f t="shared" si="35"/>
        <v>#VALUE!</v>
      </c>
      <c r="Q209" s="186">
        <f t="shared" si="36"/>
        <v>2316400</v>
      </c>
      <c r="R209" s="186">
        <f t="shared" si="37"/>
        <v>2289400</v>
      </c>
      <c r="S209" s="204">
        <v>2</v>
      </c>
      <c r="T209" s="204" t="s">
        <v>1994</v>
      </c>
      <c r="U209" s="137"/>
      <c r="V209" s="137"/>
      <c r="W209" s="154">
        <f>H209</f>
        <v>29</v>
      </c>
      <c r="X209" s="119">
        <f t="shared" si="38"/>
        <v>661097.41071428568</v>
      </c>
      <c r="Y209" s="119">
        <f t="shared" si="39"/>
        <v>181189.66071428574</v>
      </c>
      <c r="Z209" s="119">
        <f t="shared" si="40"/>
        <v>244850.89285714287</v>
      </c>
    </row>
    <row r="210" spans="1:26" ht="47.25">
      <c r="A210" s="144">
        <f>IF(D210="","",SUBTOTAL(3,$D$11:D210))</f>
        <v>169</v>
      </c>
      <c r="B210" s="144" t="s">
        <v>312</v>
      </c>
      <c r="C210" s="150" t="s">
        <v>303</v>
      </c>
      <c r="D210" s="145">
        <v>280</v>
      </c>
      <c r="E210" s="151">
        <v>15</v>
      </c>
      <c r="F210" s="152">
        <v>3.7</v>
      </c>
      <c r="G210" s="145">
        <v>5</v>
      </c>
      <c r="H210" s="145">
        <v>33</v>
      </c>
      <c r="I210" s="144" t="s">
        <v>15</v>
      </c>
      <c r="J210" s="144" t="s">
        <v>2053</v>
      </c>
      <c r="K210" s="121">
        <v>1662779</v>
      </c>
      <c r="L210" s="80">
        <f t="shared" si="34"/>
        <v>688760.99999999988</v>
      </c>
      <c r="M210" s="186" t="str" cm="1">
        <f t="array" ref="M210">IF(OR($B210="",$S210="",$T210=""),"",IFERROR(IF($S210&lt;&gt;SUMPRODUCT(IFERROR(--MID($T210,SEARCH('Nhân công vận hành'!$A$3:$A$100,$T210)-1,1),0)),"",SUMPRODUCT(IFERROR(--MID($T210,SEARCH('Nhân công vận hành'!$A$3:$A$100,$T210)-1,1),0),'Nhân công vận hành'!#REF!)),""))</f>
        <v/>
      </c>
      <c r="N210" s="186" cm="1">
        <f t="array" ref="N210">IF(OR($B210="",$S210="",$T210=""),"",IFERROR(IF($S210&lt;&gt;SUMPRODUCT(IFERROR(--MID($T210,SEARCH('Nhân công vận hành'!$A$3:$A$100,$T210)-1,1),0)),"",SUMPRODUCT(IFERROR(--MID($T210,SEARCH('Nhân công vận hành'!$A$3:$A$100,$T210)-1,1),0),'Nhân công vận hành'!$E$3:$E$100)),""))</f>
        <v>624000</v>
      </c>
      <c r="O210" s="186" cm="1">
        <f t="array" ref="O210">IF(OR($B210="",$S210="",$T210=""),"",IFERROR(IF($S210&lt;&gt;SUMPRODUCT(IFERROR(--MID($T210,SEARCH('Nhân công vận hành'!$A$3:$A$100,$T210)-1,1),0)),"",SUMPRODUCT(IFERROR(--MID($T210,SEARCH('Nhân công vận hành'!$A$3:$A$100,$T210)-1,1),0),'Nhân công vận hành'!$F$3:$F$100)),""))</f>
        <v>597000</v>
      </c>
      <c r="P210" s="186" t="e">
        <f t="shared" si="35"/>
        <v>#VALUE!</v>
      </c>
      <c r="Q210" s="186">
        <f t="shared" si="36"/>
        <v>2631100</v>
      </c>
      <c r="R210" s="186">
        <f t="shared" si="37"/>
        <v>2604100</v>
      </c>
      <c r="S210" s="204">
        <v>2</v>
      </c>
      <c r="T210" s="204" t="s">
        <v>1994</v>
      </c>
      <c r="U210" s="137"/>
      <c r="V210" s="137"/>
      <c r="W210" s="154">
        <f>H210</f>
        <v>33</v>
      </c>
      <c r="X210" s="119">
        <f t="shared" si="38"/>
        <v>801697.01785714284</v>
      </c>
      <c r="Y210" s="119">
        <f t="shared" si="39"/>
        <v>219724.36785714288</v>
      </c>
      <c r="Z210" s="119">
        <f t="shared" si="40"/>
        <v>296924.82142857142</v>
      </c>
    </row>
    <row r="211" spans="1:26">
      <c r="A211" s="144" t="str">
        <f>IF(D211="","",SUBTOTAL(3,$D$11:D211))</f>
        <v/>
      </c>
      <c r="B211" s="148" t="s">
        <v>313</v>
      </c>
      <c r="C211" s="219" t="s">
        <v>314</v>
      </c>
      <c r="D211" s="144"/>
      <c r="E211" s="144"/>
      <c r="F211" s="144"/>
      <c r="G211" s="144"/>
      <c r="H211" s="144"/>
      <c r="I211" s="144"/>
      <c r="J211" s="144">
        <v>0</v>
      </c>
      <c r="K211" s="121"/>
      <c r="L211" s="80">
        <f t="shared" si="34"/>
        <v>0</v>
      </c>
      <c r="M211" s="186"/>
      <c r="N211" s="186"/>
      <c r="O211" s="186"/>
      <c r="P211" s="186"/>
      <c r="Q211" s="186"/>
      <c r="R211" s="186"/>
      <c r="S211" s="204" t="s">
        <v>1992</v>
      </c>
      <c r="T211" s="204" t="s">
        <v>1992</v>
      </c>
      <c r="U211" s="137"/>
      <c r="V211" s="137"/>
      <c r="W211" s="137"/>
      <c r="X211" s="119"/>
      <c r="Y211" s="119"/>
      <c r="Z211" s="119"/>
    </row>
    <row r="212" spans="1:26" ht="47.25">
      <c r="A212" s="144" t="str">
        <f>IF(D212="","",SUBTOTAL(3,$D$11:D212))</f>
        <v/>
      </c>
      <c r="B212" s="148" t="s">
        <v>315</v>
      </c>
      <c r="C212" s="146" t="s">
        <v>316</v>
      </c>
      <c r="D212" s="144"/>
      <c r="E212" s="144"/>
      <c r="F212" s="144"/>
      <c r="G212" s="144"/>
      <c r="H212" s="144"/>
      <c r="I212" s="144"/>
      <c r="J212" s="144">
        <v>0</v>
      </c>
      <c r="K212" s="121"/>
      <c r="L212" s="80">
        <f t="shared" si="34"/>
        <v>0</v>
      </c>
      <c r="M212" s="186"/>
      <c r="N212" s="186"/>
      <c r="O212" s="186"/>
      <c r="P212" s="186"/>
      <c r="Q212" s="186"/>
      <c r="R212" s="186"/>
      <c r="S212" s="204" t="s">
        <v>1992</v>
      </c>
      <c r="T212" s="204" t="s">
        <v>1992</v>
      </c>
      <c r="U212" s="137"/>
      <c r="V212" s="137"/>
      <c r="W212" s="137"/>
      <c r="X212" s="119"/>
      <c r="Y212" s="119"/>
      <c r="Z212" s="119"/>
    </row>
    <row r="213" spans="1:26" ht="31.5">
      <c r="A213" s="144">
        <f>IF(D213="","",SUBTOTAL(3,$D$11:D213))</f>
        <v>170</v>
      </c>
      <c r="B213" s="144" t="s">
        <v>317</v>
      </c>
      <c r="C213" s="150" t="s">
        <v>318</v>
      </c>
      <c r="D213" s="145">
        <v>260</v>
      </c>
      <c r="E213" s="151">
        <v>14</v>
      </c>
      <c r="F213" s="152">
        <v>4.4000000000000004</v>
      </c>
      <c r="G213" s="145">
        <v>5</v>
      </c>
      <c r="H213" s="145">
        <v>56</v>
      </c>
      <c r="I213" s="144" t="s">
        <v>15</v>
      </c>
      <c r="J213" s="144" t="s">
        <v>2052</v>
      </c>
      <c r="K213" s="121">
        <v>1125927</v>
      </c>
      <c r="L213" s="80">
        <f t="shared" si="34"/>
        <v>1168806.5454545454</v>
      </c>
      <c r="M213" s="186" t="str" cm="1">
        <f t="array" ref="M213">IF(OR($B213="",$S213="",$T213=""),"",IFERROR(IF($S213&lt;&gt;SUMPRODUCT(IFERROR(--MID($T213,SEARCH('Nhân công vận hành'!$A$3:$A$100,$T213)-1,1),0)),"",SUMPRODUCT(IFERROR(--MID($T213,SEARCH('Nhân công vận hành'!$A$3:$A$100,$T213)-1,1),0),'Nhân công vận hành'!#REF!)),""))</f>
        <v/>
      </c>
      <c r="N213" s="186" cm="1">
        <f t="array" ref="N213">IF(OR($B213="",$S213="",$T213=""),"",IFERROR(IF($S213&lt;&gt;SUMPRODUCT(IFERROR(--MID($T213,SEARCH('Nhân công vận hành'!$A$3:$A$100,$T213)-1,1),0)),"",SUMPRODUCT(IFERROR(--MID($T213,SEARCH('Nhân công vận hành'!$A$3:$A$100,$T213)-1,1),0),'Nhân công vận hành'!$E$3:$E$100)),""))</f>
        <v>322000</v>
      </c>
      <c r="O213" s="186" cm="1">
        <f t="array" ref="O213">IF(OR($B213="",$S213="",$T213=""),"",IFERROR(IF($S213&lt;&gt;SUMPRODUCT(IFERROR(--MID($T213,SEARCH('Nhân công vận hành'!$A$3:$A$100,$T213)-1,1),0)),"",SUMPRODUCT(IFERROR(--MID($T213,SEARCH('Nhân công vận hành'!$A$3:$A$100,$T213)-1,1),0),'Nhân công vận hành'!$F$3:$F$100)),""))</f>
        <v>308000</v>
      </c>
      <c r="P213" s="186" t="e">
        <f t="shared" si="35"/>
        <v>#VALUE!</v>
      </c>
      <c r="Q213" s="186">
        <f t="shared" si="36"/>
        <v>2443500</v>
      </c>
      <c r="R213" s="186">
        <f t="shared" si="37"/>
        <v>2429500</v>
      </c>
      <c r="S213" s="204">
        <v>1</v>
      </c>
      <c r="T213" s="204" t="s">
        <v>1993</v>
      </c>
      <c r="U213" s="137"/>
      <c r="V213" s="137"/>
      <c r="W213" s="154">
        <f>H213</f>
        <v>56</v>
      </c>
      <c r="X213" s="119">
        <f t="shared" si="38"/>
        <v>545641.5461538462</v>
      </c>
      <c r="Y213" s="119">
        <f t="shared" si="39"/>
        <v>190541.49230769233</v>
      </c>
      <c r="Z213" s="119">
        <f t="shared" si="40"/>
        <v>216524.42307692306</v>
      </c>
    </row>
    <row r="214" spans="1:26" ht="31.5">
      <c r="A214" s="144">
        <f>IF(D214="","",SUBTOTAL(3,$D$11:D214))</f>
        <v>171</v>
      </c>
      <c r="B214" s="144" t="s">
        <v>319</v>
      </c>
      <c r="C214" s="150" t="s">
        <v>320</v>
      </c>
      <c r="D214" s="145">
        <v>260</v>
      </c>
      <c r="E214" s="151">
        <v>14</v>
      </c>
      <c r="F214" s="152">
        <v>4.4000000000000004</v>
      </c>
      <c r="G214" s="145">
        <v>5</v>
      </c>
      <c r="H214" s="145">
        <v>59</v>
      </c>
      <c r="I214" s="144" t="s">
        <v>15</v>
      </c>
      <c r="J214" s="144" t="s">
        <v>2052</v>
      </c>
      <c r="K214" s="121">
        <v>1233813</v>
      </c>
      <c r="L214" s="80">
        <f t="shared" si="34"/>
        <v>1231421.1818181816</v>
      </c>
      <c r="M214" s="186" t="str" cm="1">
        <f t="array" ref="M214">IF(OR($B214="",$S214="",$T214=""),"",IFERROR(IF($S214&lt;&gt;SUMPRODUCT(IFERROR(--MID($T214,SEARCH('Nhân công vận hành'!$A$3:$A$100,$T214)-1,1),0)),"",SUMPRODUCT(IFERROR(--MID($T214,SEARCH('Nhân công vận hành'!$A$3:$A$100,$T214)-1,1),0),'Nhân công vận hành'!#REF!)),""))</f>
        <v/>
      </c>
      <c r="N214" s="186" cm="1">
        <f t="array" ref="N214">IF(OR($B214="",$S214="",$T214=""),"",IFERROR(IF($S214&lt;&gt;SUMPRODUCT(IFERROR(--MID($T214,SEARCH('Nhân công vận hành'!$A$3:$A$100,$T214)-1,1),0)),"",SUMPRODUCT(IFERROR(--MID($T214,SEARCH('Nhân công vận hành'!$A$3:$A$100,$T214)-1,1),0),'Nhân công vận hành'!$E$3:$E$100)),""))</f>
        <v>322000</v>
      </c>
      <c r="O214" s="186" cm="1">
        <f t="array" ref="O214">IF(OR($B214="",$S214="",$T214=""),"",IFERROR(IF($S214&lt;&gt;SUMPRODUCT(IFERROR(--MID($T214,SEARCH('Nhân công vận hành'!$A$3:$A$100,$T214)-1,1),0)),"",SUMPRODUCT(IFERROR(--MID($T214,SEARCH('Nhân công vận hành'!$A$3:$A$100,$T214)-1,1),0),'Nhân công vận hành'!$F$3:$F$100)),""))</f>
        <v>308000</v>
      </c>
      <c r="P214" s="186" t="e">
        <f t="shared" si="35"/>
        <v>#VALUE!</v>
      </c>
      <c r="Q214" s="186">
        <f t="shared" si="36"/>
        <v>2597400</v>
      </c>
      <c r="R214" s="186">
        <f t="shared" si="37"/>
        <v>2583400</v>
      </c>
      <c r="S214" s="204">
        <v>1</v>
      </c>
      <c r="T214" s="204" t="s">
        <v>1993</v>
      </c>
      <c r="U214" s="137"/>
      <c r="V214" s="137"/>
      <c r="W214" s="154">
        <f>H214</f>
        <v>59</v>
      </c>
      <c r="X214" s="119">
        <f t="shared" si="38"/>
        <v>597924.76153846155</v>
      </c>
      <c r="Y214" s="119">
        <f t="shared" si="39"/>
        <v>208799.1230769231</v>
      </c>
      <c r="Z214" s="119">
        <f t="shared" si="40"/>
        <v>237271.73076923078</v>
      </c>
    </row>
    <row r="215" spans="1:26" ht="31.5">
      <c r="A215" s="144">
        <f>IF(D215="","",SUBTOTAL(3,$D$11:D215))</f>
        <v>172</v>
      </c>
      <c r="B215" s="144" t="s">
        <v>321</v>
      </c>
      <c r="C215" s="150" t="s">
        <v>255</v>
      </c>
      <c r="D215" s="145">
        <v>260</v>
      </c>
      <c r="E215" s="151">
        <v>13</v>
      </c>
      <c r="F215" s="152">
        <v>3.9</v>
      </c>
      <c r="G215" s="145">
        <v>5</v>
      </c>
      <c r="H215" s="145">
        <v>62</v>
      </c>
      <c r="I215" s="144" t="s">
        <v>15</v>
      </c>
      <c r="J215" s="144" t="s">
        <v>2052</v>
      </c>
      <c r="K215" s="121">
        <v>2354696</v>
      </c>
      <c r="L215" s="80">
        <f t="shared" si="34"/>
        <v>1294035.8181818181</v>
      </c>
      <c r="M215" s="186" t="str" cm="1">
        <f t="array" ref="M215">IF(OR($B215="",$S215="",$T215=""),"",IFERROR(IF($S215&lt;&gt;SUMPRODUCT(IFERROR(--MID($T215,SEARCH('Nhân công vận hành'!$A$3:$A$100,$T215)-1,1),0)),"",SUMPRODUCT(IFERROR(--MID($T215,SEARCH('Nhân công vận hành'!$A$3:$A$100,$T215)-1,1),0),'Nhân công vận hành'!#REF!)),""))</f>
        <v/>
      </c>
      <c r="N215" s="186" cm="1">
        <f t="array" ref="N215">IF(OR($B215="",$S215="",$T215=""),"",IFERROR(IF($S215&lt;&gt;SUMPRODUCT(IFERROR(--MID($T215,SEARCH('Nhân công vận hành'!$A$3:$A$100,$T215)-1,1),0)),"",SUMPRODUCT(IFERROR(--MID($T215,SEARCH('Nhân công vận hành'!$A$3:$A$100,$T215)-1,1),0),'Nhân công vận hành'!$E$3:$E$100)),""))</f>
        <v>322000</v>
      </c>
      <c r="O215" s="186" cm="1">
        <f t="array" ref="O215">IF(OR($B215="",$S215="",$T215=""),"",IFERROR(IF($S215&lt;&gt;SUMPRODUCT(IFERROR(--MID($T215,SEARCH('Nhân công vận hành'!$A$3:$A$100,$T215)-1,1),0)),"",SUMPRODUCT(IFERROR(--MID($T215,SEARCH('Nhân công vận hành'!$A$3:$A$100,$T215)-1,1),0),'Nhân công vận hành'!$F$3:$F$100)),""))</f>
        <v>308000</v>
      </c>
      <c r="P215" s="186" t="e">
        <f t="shared" si="35"/>
        <v>#VALUE!</v>
      </c>
      <c r="Q215" s="186">
        <f t="shared" si="36"/>
        <v>3481700</v>
      </c>
      <c r="R215" s="186">
        <f t="shared" si="37"/>
        <v>3467700</v>
      </c>
      <c r="S215" s="204">
        <v>1</v>
      </c>
      <c r="T215" s="204" t="s">
        <v>1993</v>
      </c>
      <c r="U215" s="137"/>
      <c r="V215" s="137"/>
      <c r="W215" s="154">
        <f>H215</f>
        <v>62</v>
      </c>
      <c r="X215" s="119">
        <f t="shared" si="38"/>
        <v>1059613.2</v>
      </c>
      <c r="Y215" s="119">
        <f t="shared" si="39"/>
        <v>353204.4</v>
      </c>
      <c r="Z215" s="119">
        <f t="shared" si="40"/>
        <v>452826.15384615387</v>
      </c>
    </row>
    <row r="216" spans="1:26" ht="31.5">
      <c r="A216" s="144">
        <f>IF(D216="","",SUBTOTAL(3,$D$11:D216))</f>
        <v>173</v>
      </c>
      <c r="B216" s="144" t="s">
        <v>322</v>
      </c>
      <c r="C216" s="150" t="s">
        <v>323</v>
      </c>
      <c r="D216" s="145">
        <v>260</v>
      </c>
      <c r="E216" s="151">
        <v>13</v>
      </c>
      <c r="F216" s="152">
        <v>3.9</v>
      </c>
      <c r="G216" s="145">
        <v>5</v>
      </c>
      <c r="H216" s="145">
        <v>65</v>
      </c>
      <c r="I216" s="144" t="s">
        <v>15</v>
      </c>
      <c r="J216" s="144" t="s">
        <v>2052</v>
      </c>
      <c r="K216" s="121">
        <v>2751960</v>
      </c>
      <c r="L216" s="80">
        <f t="shared" si="34"/>
        <v>1356650.4545454544</v>
      </c>
      <c r="M216" s="186" t="str" cm="1">
        <f t="array" ref="M216">IF(OR($B216="",$S216="",$T216=""),"",IFERROR(IF($S216&lt;&gt;SUMPRODUCT(IFERROR(--MID($T216,SEARCH('Nhân công vận hành'!$A$3:$A$100,$T216)-1,1),0)),"",SUMPRODUCT(IFERROR(--MID($T216,SEARCH('Nhân công vận hành'!$A$3:$A$100,$T216)-1,1),0),'Nhân công vận hành'!#REF!)),""))</f>
        <v/>
      </c>
      <c r="N216" s="186" cm="1">
        <f t="array" ref="N216">IF(OR($B216="",$S216="",$T216=""),"",IFERROR(IF($S216&lt;&gt;SUMPRODUCT(IFERROR(--MID($T216,SEARCH('Nhân công vận hành'!$A$3:$A$100,$T216)-1,1),0)),"",SUMPRODUCT(IFERROR(--MID($T216,SEARCH('Nhân công vận hành'!$A$3:$A$100,$T216)-1,1),0),'Nhân công vận hành'!$E$3:$E$100)),""))</f>
        <v>322000</v>
      </c>
      <c r="O216" s="186" cm="1">
        <f t="array" ref="O216">IF(OR($B216="",$S216="",$T216=""),"",IFERROR(IF($S216&lt;&gt;SUMPRODUCT(IFERROR(--MID($T216,SEARCH('Nhân công vận hành'!$A$3:$A$100,$T216)-1,1),0)),"",SUMPRODUCT(IFERROR(--MID($T216,SEARCH('Nhân công vận hành'!$A$3:$A$100,$T216)-1,1),0),'Nhân công vận hành'!$F$3:$F$100)),""))</f>
        <v>308000</v>
      </c>
      <c r="P216" s="186" t="e">
        <f t="shared" si="35"/>
        <v>#VALUE!</v>
      </c>
      <c r="Q216" s="186">
        <f t="shared" si="36"/>
        <v>3859000</v>
      </c>
      <c r="R216" s="186">
        <f t="shared" si="37"/>
        <v>3845000</v>
      </c>
      <c r="S216" s="204">
        <v>1</v>
      </c>
      <c r="T216" s="204" t="s">
        <v>1993</v>
      </c>
      <c r="U216" s="137"/>
      <c r="V216" s="137"/>
      <c r="W216" s="154">
        <f>H216</f>
        <v>65</v>
      </c>
      <c r="X216" s="119">
        <f t="shared" si="38"/>
        <v>1238382</v>
      </c>
      <c r="Y216" s="119">
        <f t="shared" si="39"/>
        <v>412794</v>
      </c>
      <c r="Z216" s="119">
        <f t="shared" si="40"/>
        <v>529223.07692307688</v>
      </c>
    </row>
    <row r="217" spans="1:26" ht="31.5">
      <c r="A217" s="144">
        <f>IF(D217="","",SUBTOTAL(3,$D$11:D217))</f>
        <v>174</v>
      </c>
      <c r="B217" s="144" t="s">
        <v>324</v>
      </c>
      <c r="C217" s="150" t="s">
        <v>325</v>
      </c>
      <c r="D217" s="145">
        <v>260</v>
      </c>
      <c r="E217" s="151">
        <v>13</v>
      </c>
      <c r="F217" s="152">
        <v>3.9</v>
      </c>
      <c r="G217" s="145">
        <v>5</v>
      </c>
      <c r="H217" s="145">
        <v>146</v>
      </c>
      <c r="I217" s="144" t="s">
        <v>15</v>
      </c>
      <c r="J217" s="144" t="s">
        <v>2052</v>
      </c>
      <c r="K217" s="121">
        <v>12825610</v>
      </c>
      <c r="L217" s="80">
        <f t="shared" si="34"/>
        <v>3047245.6363636362</v>
      </c>
      <c r="M217" s="186" t="str" cm="1">
        <f t="array" ref="M217">IF(OR($B217="",$S217="",$T217=""),"",IFERROR(IF($S217&lt;&gt;SUMPRODUCT(IFERROR(--MID($T217,SEARCH('Nhân công vận hành'!$A$3:$A$100,$T217)-1,1),0)),"",SUMPRODUCT(IFERROR(--MID($T217,SEARCH('Nhân công vận hành'!$A$3:$A$100,$T217)-1,1),0),'Nhân công vận hành'!#REF!)),""))</f>
        <v/>
      </c>
      <c r="N217" s="186" cm="1">
        <f t="array" ref="N217">IF(OR($B217="",$S217="",$T217=""),"",IFERROR(IF($S217&lt;&gt;SUMPRODUCT(IFERROR(--MID($T217,SEARCH('Nhân công vận hành'!$A$3:$A$100,$T217)-1,1),0)),"",SUMPRODUCT(IFERROR(--MID($T217,SEARCH('Nhân công vận hành'!$A$3:$A$100,$T217)-1,1),0),'Nhân công vận hành'!$E$3:$E$100)),""))</f>
        <v>322000</v>
      </c>
      <c r="O217" s="186" cm="1">
        <f t="array" ref="O217">IF(OR($B217="",$S217="",$T217=""),"",IFERROR(IF($S217&lt;&gt;SUMPRODUCT(IFERROR(--MID($T217,SEARCH('Nhân công vận hành'!$A$3:$A$100,$T217)-1,1),0)),"",SUMPRODUCT(IFERROR(--MID($T217,SEARCH('Nhân công vận hành'!$A$3:$A$100,$T217)-1,1),0),'Nhân công vận hành'!$F$3:$F$100)),""))</f>
        <v>308000</v>
      </c>
      <c r="P217" s="186" t="e">
        <f t="shared" si="35"/>
        <v>#VALUE!</v>
      </c>
      <c r="Q217" s="186">
        <f t="shared" si="36"/>
        <v>13531100</v>
      </c>
      <c r="R217" s="186">
        <f t="shared" si="37"/>
        <v>13517100</v>
      </c>
      <c r="S217" s="204">
        <v>1</v>
      </c>
      <c r="T217" s="204" t="s">
        <v>1993</v>
      </c>
      <c r="U217" s="137"/>
      <c r="V217" s="137"/>
      <c r="W217" s="154">
        <f>H217</f>
        <v>146</v>
      </c>
      <c r="X217" s="119">
        <f t="shared" si="38"/>
        <v>5771524.5</v>
      </c>
      <c r="Y217" s="119">
        <f t="shared" si="39"/>
        <v>1923841.5</v>
      </c>
      <c r="Z217" s="119">
        <f t="shared" si="40"/>
        <v>2466463.4615384615</v>
      </c>
    </row>
    <row r="218" spans="1:26" ht="47.25">
      <c r="A218" s="144" t="str">
        <f>IF(D218="","",SUBTOTAL(3,$D$11:D218))</f>
        <v/>
      </c>
      <c r="B218" s="148" t="s">
        <v>326</v>
      </c>
      <c r="C218" s="146" t="s">
        <v>327</v>
      </c>
      <c r="D218" s="144"/>
      <c r="E218" s="144"/>
      <c r="F218" s="144"/>
      <c r="G218" s="144"/>
      <c r="H218" s="144"/>
      <c r="I218" s="144"/>
      <c r="J218" s="144">
        <v>0</v>
      </c>
      <c r="K218" s="121"/>
      <c r="L218" s="80">
        <f t="shared" si="34"/>
        <v>0</v>
      </c>
      <c r="M218" s="186"/>
      <c r="N218" s="186"/>
      <c r="O218" s="186"/>
      <c r="P218" s="186"/>
      <c r="Q218" s="186"/>
      <c r="R218" s="186"/>
      <c r="S218" s="204" t="s">
        <v>1992</v>
      </c>
      <c r="T218" s="204" t="s">
        <v>1992</v>
      </c>
      <c r="U218" s="137"/>
      <c r="V218" s="137"/>
      <c r="W218" s="137"/>
      <c r="X218" s="119"/>
      <c r="Y218" s="119"/>
      <c r="Z218" s="119"/>
    </row>
    <row r="219" spans="1:26" ht="31.5">
      <c r="A219" s="144">
        <f>IF(D219="","",SUBTOTAL(3,$D$11:D219))</f>
        <v>175</v>
      </c>
      <c r="B219" s="144" t="s">
        <v>328</v>
      </c>
      <c r="C219" s="150" t="s">
        <v>318</v>
      </c>
      <c r="D219" s="145">
        <v>260</v>
      </c>
      <c r="E219" s="151">
        <v>14</v>
      </c>
      <c r="F219" s="152">
        <v>3.9</v>
      </c>
      <c r="G219" s="145">
        <v>5</v>
      </c>
      <c r="H219" s="251" t="s">
        <v>1570</v>
      </c>
      <c r="I219" s="252"/>
      <c r="J219" s="144" t="s">
        <v>2052</v>
      </c>
      <c r="K219" s="121">
        <v>579674</v>
      </c>
      <c r="L219" s="80">
        <f t="shared" si="34"/>
        <v>533316.85375909088</v>
      </c>
      <c r="M219" s="186" t="str" cm="1">
        <f t="array" ref="M219">IF(OR($B219="",$S219="",$T219=""),"",IFERROR(IF($S219&lt;&gt;SUMPRODUCT(IFERROR(--MID($T219,SEARCH('Nhân công vận hành'!$A$3:$A$100,$T219)-1,1),0)),"",SUMPRODUCT(IFERROR(--MID($T219,SEARCH('Nhân công vận hành'!$A$3:$A$100,$T219)-1,1),0),'Nhân công vận hành'!#REF!)),""))</f>
        <v/>
      </c>
      <c r="N219" s="186" cm="1">
        <f t="array" ref="N219">IF(OR($B219="",$S219="",$T219=""),"",IFERROR(IF($S219&lt;&gt;SUMPRODUCT(IFERROR(--MID($T219,SEARCH('Nhân công vận hành'!$A$3:$A$100,$T219)-1,1),0)),"",SUMPRODUCT(IFERROR(--MID($T219,SEARCH('Nhân công vận hành'!$A$3:$A$100,$T219)-1,1),0),'Nhân công vận hành'!$E$3:$E$100)),""))</f>
        <v>322000</v>
      </c>
      <c r="O219" s="186" cm="1">
        <f t="array" ref="O219">IF(OR($B219="",$S219="",$T219=""),"",IFERROR(IF($S219&lt;&gt;SUMPRODUCT(IFERROR(--MID($T219,SEARCH('Nhân công vận hành'!$A$3:$A$100,$T219)-1,1),0)),"",SUMPRODUCT(IFERROR(--MID($T219,SEARCH('Nhân công vận hành'!$A$3:$A$100,$T219)-1,1),0),'Nhân công vận hành'!$F$3:$F$100)),""))</f>
        <v>308000</v>
      </c>
      <c r="P219" s="186" t="e">
        <f t="shared" si="35"/>
        <v>#VALUE!</v>
      </c>
      <c r="Q219" s="186">
        <f t="shared" si="36"/>
        <v>1334700</v>
      </c>
      <c r="R219" s="186">
        <f t="shared" si="37"/>
        <v>1320700</v>
      </c>
      <c r="S219" s="204">
        <v>1</v>
      </c>
      <c r="T219" s="204" t="s">
        <v>1993</v>
      </c>
      <c r="U219" s="137">
        <v>14</v>
      </c>
      <c r="V219" s="137"/>
      <c r="W219" s="137">
        <v>24</v>
      </c>
      <c r="X219" s="119">
        <f t="shared" si="38"/>
        <v>280918.93846153846</v>
      </c>
      <c r="Y219" s="119">
        <f t="shared" si="39"/>
        <v>86951.1</v>
      </c>
      <c r="Z219" s="119">
        <f t="shared" si="40"/>
        <v>111475.76923076923</v>
      </c>
    </row>
    <row r="220" spans="1:26" ht="31.5">
      <c r="A220" s="144">
        <f>IF(D220="","",SUBTOTAL(3,$D$11:D220))</f>
        <v>176</v>
      </c>
      <c r="B220" s="144" t="s">
        <v>329</v>
      </c>
      <c r="C220" s="150" t="s">
        <v>320</v>
      </c>
      <c r="D220" s="145">
        <v>260</v>
      </c>
      <c r="E220" s="151">
        <v>14</v>
      </c>
      <c r="F220" s="152">
        <v>3.9</v>
      </c>
      <c r="G220" s="145">
        <v>5</v>
      </c>
      <c r="H220" s="251" t="s">
        <v>1838</v>
      </c>
      <c r="I220" s="252"/>
      <c r="J220" s="144" t="s">
        <v>2052</v>
      </c>
      <c r="K220" s="121">
        <v>852657</v>
      </c>
      <c r="L220" s="80">
        <f t="shared" si="34"/>
        <v>658546.12648636359</v>
      </c>
      <c r="M220" s="186" t="str" cm="1">
        <f t="array" ref="M220">IF(OR($B220="",$S220="",$T220=""),"",IFERROR(IF($S220&lt;&gt;SUMPRODUCT(IFERROR(--MID($T220,SEARCH('Nhân công vận hành'!$A$3:$A$100,$T220)-1,1),0)),"",SUMPRODUCT(IFERROR(--MID($T220,SEARCH('Nhân công vận hành'!$A$3:$A$100,$T220)-1,1),0),'Nhân công vận hành'!#REF!)),""))</f>
        <v/>
      </c>
      <c r="N220" s="186" cm="1">
        <f t="array" ref="N220">IF(OR($B220="",$S220="",$T220=""),"",IFERROR(IF($S220&lt;&gt;SUMPRODUCT(IFERROR(--MID($T220,SEARCH('Nhân công vận hành'!$A$3:$A$100,$T220)-1,1),0)),"",SUMPRODUCT(IFERROR(--MID($T220,SEARCH('Nhân công vận hành'!$A$3:$A$100,$T220)-1,1),0),'Nhân công vận hành'!$E$3:$E$100)),""))</f>
        <v>322000</v>
      </c>
      <c r="O220" s="186" cm="1">
        <f t="array" ref="O220">IF(OR($B220="",$S220="",$T220=""),"",IFERROR(IF($S220&lt;&gt;SUMPRODUCT(IFERROR(--MID($T220,SEARCH('Nhân công vận hành'!$A$3:$A$100,$T220)-1,1),0)),"",SUMPRODUCT(IFERROR(--MID($T220,SEARCH('Nhân công vận hành'!$A$3:$A$100,$T220)-1,1),0),'Nhân công vận hành'!$F$3:$F$100)),""))</f>
        <v>308000</v>
      </c>
      <c r="P220" s="186" t="e">
        <f t="shared" si="35"/>
        <v>#VALUE!</v>
      </c>
      <c r="Q220" s="186">
        <f t="shared" si="36"/>
        <v>1685600</v>
      </c>
      <c r="R220" s="186">
        <f t="shared" si="37"/>
        <v>1671600</v>
      </c>
      <c r="S220" s="204">
        <v>1</v>
      </c>
      <c r="T220" s="204" t="s">
        <v>1993</v>
      </c>
      <c r="U220" s="137">
        <v>14</v>
      </c>
      <c r="V220" s="137"/>
      <c r="W220" s="137">
        <v>30</v>
      </c>
      <c r="X220" s="119">
        <f t="shared" si="38"/>
        <v>413210.70000000007</v>
      </c>
      <c r="Y220" s="119">
        <f t="shared" si="39"/>
        <v>127898.55</v>
      </c>
      <c r="Z220" s="119">
        <f t="shared" si="40"/>
        <v>163972.5</v>
      </c>
    </row>
    <row r="221" spans="1:26" ht="31.5">
      <c r="A221" s="144">
        <f>IF(D221="","",SUBTOTAL(3,$D$11:D221))</f>
        <v>177</v>
      </c>
      <c r="B221" s="144" t="s">
        <v>330</v>
      </c>
      <c r="C221" s="150" t="s">
        <v>331</v>
      </c>
      <c r="D221" s="145">
        <v>260</v>
      </c>
      <c r="E221" s="151">
        <v>12</v>
      </c>
      <c r="F221" s="152">
        <v>3.5</v>
      </c>
      <c r="G221" s="145">
        <v>5</v>
      </c>
      <c r="H221" s="251" t="s">
        <v>1839</v>
      </c>
      <c r="I221" s="252"/>
      <c r="J221" s="144" t="s">
        <v>2052</v>
      </c>
      <c r="K221" s="121">
        <v>1129080</v>
      </c>
      <c r="L221" s="80">
        <f t="shared" si="34"/>
        <v>809232.35573863622</v>
      </c>
      <c r="M221" s="186" t="str" cm="1">
        <f t="array" ref="M221">IF(OR($B221="",$S221="",$T221=""),"",IFERROR(IF($S221&lt;&gt;SUMPRODUCT(IFERROR(--MID($T221,SEARCH('Nhân công vận hành'!$A$3:$A$100,$T221)-1,1),0)),"",SUMPRODUCT(IFERROR(--MID($T221,SEARCH('Nhân công vận hành'!$A$3:$A$100,$T221)-1,1),0),'Nhân công vận hành'!#REF!)),""))</f>
        <v/>
      </c>
      <c r="N221" s="186" cm="1">
        <f t="array" ref="N221">IF(OR($B221="",$S221="",$T221=""),"",IFERROR(IF($S221&lt;&gt;SUMPRODUCT(IFERROR(--MID($T221,SEARCH('Nhân công vận hành'!$A$3:$A$100,$T221)-1,1),0)),"",SUMPRODUCT(IFERROR(--MID($T221,SEARCH('Nhân công vận hành'!$A$3:$A$100,$T221)-1,1),0),'Nhân công vận hành'!$E$3:$E$100)),""))</f>
        <v>322000</v>
      </c>
      <c r="O221" s="186" cm="1">
        <f t="array" ref="O221">IF(OR($B221="",$S221="",$T221=""),"",IFERROR(IF($S221&lt;&gt;SUMPRODUCT(IFERROR(--MID($T221,SEARCH('Nhân công vận hành'!$A$3:$A$100,$T221)-1,1),0)),"",SUMPRODUCT(IFERROR(--MID($T221,SEARCH('Nhân công vận hành'!$A$3:$A$100,$T221)-1,1),0),'Nhân công vận hành'!$F$3:$F$100)),""))</f>
        <v>308000</v>
      </c>
      <c r="P221" s="186" t="e">
        <f t="shared" si="35"/>
        <v>#VALUE!</v>
      </c>
      <c r="Q221" s="186">
        <f t="shared" si="36"/>
        <v>1969400</v>
      </c>
      <c r="R221" s="186">
        <f t="shared" si="37"/>
        <v>1955400</v>
      </c>
      <c r="S221" s="204">
        <v>1</v>
      </c>
      <c r="T221" s="204" t="s">
        <v>1993</v>
      </c>
      <c r="U221" s="137">
        <v>25</v>
      </c>
      <c r="V221" s="137"/>
      <c r="W221" s="137">
        <v>36</v>
      </c>
      <c r="X221" s="119">
        <f t="shared" si="38"/>
        <v>469002.46153846156</v>
      </c>
      <c r="Y221" s="119">
        <f t="shared" si="39"/>
        <v>151991.5384615385</v>
      </c>
      <c r="Z221" s="119">
        <f t="shared" si="40"/>
        <v>217130.76923076922</v>
      </c>
    </row>
    <row r="222" spans="1:26" ht="31.5">
      <c r="A222" s="144">
        <f>IF(D222="","",SUBTOTAL(3,$D$11:D222))</f>
        <v>178</v>
      </c>
      <c r="B222" s="144" t="s">
        <v>332</v>
      </c>
      <c r="C222" s="150" t="s">
        <v>255</v>
      </c>
      <c r="D222" s="145">
        <v>260</v>
      </c>
      <c r="E222" s="151">
        <v>12</v>
      </c>
      <c r="F222" s="152">
        <v>3.5</v>
      </c>
      <c r="G222" s="145">
        <v>5</v>
      </c>
      <c r="H222" s="251" t="s">
        <v>1840</v>
      </c>
      <c r="I222" s="252"/>
      <c r="J222" s="144" t="s">
        <v>2052</v>
      </c>
      <c r="K222" s="121">
        <v>1271935</v>
      </c>
      <c r="L222" s="80">
        <f t="shared" si="34"/>
        <v>1059690.9011931818</v>
      </c>
      <c r="M222" s="186" t="str" cm="1">
        <f t="array" ref="M222">IF(OR($B222="",$S222="",$T222=""),"",IFERROR(IF($S222&lt;&gt;SUMPRODUCT(IFERROR(--MID($T222,SEARCH('Nhân công vận hành'!$A$3:$A$100,$T222)-1,1),0)),"",SUMPRODUCT(IFERROR(--MID($T222,SEARCH('Nhân công vận hành'!$A$3:$A$100,$T222)-1,1),0),'Nhân công vận hành'!#REF!)),""))</f>
        <v/>
      </c>
      <c r="N222" s="186" cm="1">
        <f t="array" ref="N222">IF(OR($B222="",$S222="",$T222=""),"",IFERROR(IF($S222&lt;&gt;SUMPRODUCT(IFERROR(--MID($T222,SEARCH('Nhân công vận hành'!$A$3:$A$100,$T222)-1,1),0)),"",SUMPRODUCT(IFERROR(--MID($T222,SEARCH('Nhân công vận hành'!$A$3:$A$100,$T222)-1,1),0),'Nhân công vận hành'!$E$3:$E$100)),""))</f>
        <v>322000</v>
      </c>
      <c r="O222" s="186" cm="1">
        <f t="array" ref="O222">IF(OR($B222="",$S222="",$T222=""),"",IFERROR(IF($S222&lt;&gt;SUMPRODUCT(IFERROR(--MID($T222,SEARCH('Nhân công vận hành'!$A$3:$A$100,$T222)-1,1),0)),"",SUMPRODUCT(IFERROR(--MID($T222,SEARCH('Nhân công vận hành'!$A$3:$A$100,$T222)-1,1),0),'Nhân công vận hành'!$F$3:$F$100)),""))</f>
        <v>308000</v>
      </c>
      <c r="P222" s="186" t="e">
        <f t="shared" si="35"/>
        <v>#VALUE!</v>
      </c>
      <c r="Q222" s="186">
        <f t="shared" si="36"/>
        <v>2325900</v>
      </c>
      <c r="R222" s="186">
        <f t="shared" si="37"/>
        <v>2311900</v>
      </c>
      <c r="S222" s="204">
        <v>1</v>
      </c>
      <c r="T222" s="204" t="s">
        <v>1993</v>
      </c>
      <c r="U222" s="137">
        <v>25</v>
      </c>
      <c r="V222" s="137"/>
      <c r="W222" s="137">
        <v>48</v>
      </c>
      <c r="X222" s="119">
        <f t="shared" si="38"/>
        <v>528342.23076923075</v>
      </c>
      <c r="Y222" s="119">
        <f t="shared" si="39"/>
        <v>171222.01923076925</v>
      </c>
      <c r="Z222" s="119">
        <f t="shared" si="40"/>
        <v>244602.88461538462</v>
      </c>
    </row>
    <row r="223" spans="1:26" ht="31.5">
      <c r="A223" s="144">
        <f>IF(D223="","",SUBTOTAL(3,$D$11:D223))</f>
        <v>179</v>
      </c>
      <c r="B223" s="144" t="s">
        <v>333</v>
      </c>
      <c r="C223" s="150" t="s">
        <v>323</v>
      </c>
      <c r="D223" s="145">
        <v>260</v>
      </c>
      <c r="E223" s="151">
        <v>12</v>
      </c>
      <c r="F223" s="152">
        <v>3.5</v>
      </c>
      <c r="G223" s="145">
        <v>5</v>
      </c>
      <c r="H223" s="251" t="s">
        <v>1841</v>
      </c>
      <c r="I223" s="252"/>
      <c r="J223" s="144" t="s">
        <v>2052</v>
      </c>
      <c r="K223" s="121">
        <v>1570829</v>
      </c>
      <c r="L223" s="80">
        <f t="shared" si="34"/>
        <v>1393592.5019863634</v>
      </c>
      <c r="M223" s="186" t="str" cm="1">
        <f t="array" ref="M223">IF(OR($B223="",$S223="",$T223=""),"",IFERROR(IF($S223&lt;&gt;SUMPRODUCT(IFERROR(--MID($T223,SEARCH('Nhân công vận hành'!$A$3:$A$100,$T223)-1,1),0)),"",SUMPRODUCT(IFERROR(--MID($T223,SEARCH('Nhân công vận hành'!$A$3:$A$100,$T223)-1,1),0),'Nhân công vận hành'!#REF!)),""))</f>
        <v/>
      </c>
      <c r="N223" s="186" cm="1">
        <f t="array" ref="N223">IF(OR($B223="",$S223="",$T223=""),"",IFERROR(IF($S223&lt;&gt;SUMPRODUCT(IFERROR(--MID($T223,SEARCH('Nhân công vận hành'!$A$3:$A$100,$T223)-1,1),0)),"",SUMPRODUCT(IFERROR(--MID($T223,SEARCH('Nhân công vận hành'!$A$3:$A$100,$T223)-1,1),0),'Nhân công vận hành'!$E$3:$E$100)),""))</f>
        <v>322000</v>
      </c>
      <c r="O223" s="186" cm="1">
        <f t="array" ref="O223">IF(OR($B223="",$S223="",$T223=""),"",IFERROR(IF($S223&lt;&gt;SUMPRODUCT(IFERROR(--MID($T223,SEARCH('Nhân công vận hành'!$A$3:$A$100,$T223)-1,1),0)),"",SUMPRODUCT(IFERROR(--MID($T223,SEARCH('Nhân công vận hành'!$A$3:$A$100,$T223)-1,1),0),'Nhân công vận hành'!$F$3:$F$100)),""))</f>
        <v>308000</v>
      </c>
      <c r="P223" s="186" t="e">
        <f t="shared" si="35"/>
        <v>#VALUE!</v>
      </c>
      <c r="Q223" s="186">
        <f t="shared" si="36"/>
        <v>2881600</v>
      </c>
      <c r="R223" s="186">
        <f t="shared" si="37"/>
        <v>2867600</v>
      </c>
      <c r="S223" s="204">
        <v>1</v>
      </c>
      <c r="T223" s="204" t="s">
        <v>1993</v>
      </c>
      <c r="U223" s="137">
        <v>34</v>
      </c>
      <c r="V223" s="137"/>
      <c r="W223" s="137">
        <v>63</v>
      </c>
      <c r="X223" s="119">
        <f t="shared" si="38"/>
        <v>652498.19999999995</v>
      </c>
      <c r="Y223" s="119">
        <f t="shared" si="39"/>
        <v>211457.75000000003</v>
      </c>
      <c r="Z223" s="119">
        <f t="shared" si="40"/>
        <v>302082.5</v>
      </c>
    </row>
    <row r="224" spans="1:26" ht="31.5">
      <c r="A224" s="144">
        <f>IF(D224="","",SUBTOTAL(3,$D$11:D224))</f>
        <v>180</v>
      </c>
      <c r="B224" s="144" t="s">
        <v>334</v>
      </c>
      <c r="C224" s="150" t="s">
        <v>335</v>
      </c>
      <c r="D224" s="145">
        <v>260</v>
      </c>
      <c r="E224" s="151">
        <v>12</v>
      </c>
      <c r="F224" s="152">
        <v>3.5</v>
      </c>
      <c r="G224" s="145">
        <v>5</v>
      </c>
      <c r="H224" s="251" t="s">
        <v>1842</v>
      </c>
      <c r="I224" s="252"/>
      <c r="J224" s="144" t="s">
        <v>2052</v>
      </c>
      <c r="K224" s="121">
        <v>1872934</v>
      </c>
      <c r="L224" s="80">
        <f t="shared" si="34"/>
        <v>1706665.6838045451</v>
      </c>
      <c r="M224" s="186" t="str" cm="1">
        <f t="array" ref="M224">IF(OR($B224="",$S224="",$T224=""),"",IFERROR(IF($S224&lt;&gt;SUMPRODUCT(IFERROR(--MID($T224,SEARCH('Nhân công vận hành'!$A$3:$A$100,$T224)-1,1),0)),"",SUMPRODUCT(IFERROR(--MID($T224,SEARCH('Nhân công vận hành'!$A$3:$A$100,$T224)-1,1),0),'Nhân công vận hành'!#REF!)),""))</f>
        <v/>
      </c>
      <c r="N224" s="186" cm="1">
        <f t="array" ref="N224">IF(OR($B224="",$S224="",$T224=""),"",IFERROR(IF($S224&lt;&gt;SUMPRODUCT(IFERROR(--MID($T224,SEARCH('Nhân công vận hành'!$A$3:$A$100,$T224)-1,1),0)),"",SUMPRODUCT(IFERROR(--MID($T224,SEARCH('Nhân công vận hành'!$A$3:$A$100,$T224)-1,1),0),'Nhân công vận hành'!$E$3:$E$100)),""))</f>
        <v>322000</v>
      </c>
      <c r="O224" s="186" cm="1">
        <f t="array" ref="O224">IF(OR($B224="",$S224="",$T224=""),"",IFERROR(IF($S224&lt;&gt;SUMPRODUCT(IFERROR(--MID($T224,SEARCH('Nhân công vận hành'!$A$3:$A$100,$T224)-1,1),0)),"",SUMPRODUCT(IFERROR(--MID($T224,SEARCH('Nhân công vận hành'!$A$3:$A$100,$T224)-1,1),0),'Nhân công vận hành'!$F$3:$F$100)),""))</f>
        <v>308000</v>
      </c>
      <c r="P224" s="186" t="e">
        <f t="shared" si="35"/>
        <v>#VALUE!</v>
      </c>
      <c r="Q224" s="186">
        <f t="shared" si="36"/>
        <v>3419000</v>
      </c>
      <c r="R224" s="186">
        <f t="shared" si="37"/>
        <v>3405000</v>
      </c>
      <c r="S224" s="204">
        <v>1</v>
      </c>
      <c r="T224" s="204" t="s">
        <v>1993</v>
      </c>
      <c r="U224" s="137">
        <v>34</v>
      </c>
      <c r="V224" s="137"/>
      <c r="W224" s="137">
        <v>78</v>
      </c>
      <c r="X224" s="119">
        <f t="shared" si="38"/>
        <v>777987.9692307692</v>
      </c>
      <c r="Y224" s="119">
        <f t="shared" si="39"/>
        <v>252125.73076923081</v>
      </c>
      <c r="Z224" s="119">
        <f t="shared" si="40"/>
        <v>360179.61538461538</v>
      </c>
    </row>
    <row r="225" spans="1:26" ht="31.5">
      <c r="A225" s="144" t="str">
        <f>IF(D225="","",SUBTOTAL(3,$D$11:D225))</f>
        <v/>
      </c>
      <c r="B225" s="148" t="s">
        <v>336</v>
      </c>
      <c r="C225" s="146" t="s">
        <v>337</v>
      </c>
      <c r="D225" s="144"/>
      <c r="E225" s="144"/>
      <c r="F225" s="144"/>
      <c r="G225" s="144"/>
      <c r="H225" s="144"/>
      <c r="I225" s="144"/>
      <c r="J225" s="144">
        <v>0</v>
      </c>
      <c r="K225" s="121"/>
      <c r="L225" s="80">
        <f t="shared" si="34"/>
        <v>0</v>
      </c>
      <c r="M225" s="186"/>
      <c r="N225" s="186"/>
      <c r="O225" s="186"/>
      <c r="P225" s="186"/>
      <c r="Q225" s="186"/>
      <c r="R225" s="186"/>
      <c r="S225" s="204" t="s">
        <v>1992</v>
      </c>
      <c r="T225" s="204" t="s">
        <v>1992</v>
      </c>
      <c r="U225" s="137"/>
      <c r="V225" s="137"/>
      <c r="W225" s="137"/>
      <c r="X225" s="119"/>
      <c r="Y225" s="119"/>
      <c r="Z225" s="119"/>
    </row>
    <row r="226" spans="1:26" ht="31.5">
      <c r="A226" s="144">
        <f>IF(D226="","",SUBTOTAL(3,$D$11:D226))</f>
        <v>181</v>
      </c>
      <c r="B226" s="144" t="s">
        <v>338</v>
      </c>
      <c r="C226" s="150" t="s">
        <v>339</v>
      </c>
      <c r="D226" s="145">
        <v>220</v>
      </c>
      <c r="E226" s="151">
        <v>13</v>
      </c>
      <c r="F226" s="152">
        <v>4.8</v>
      </c>
      <c r="G226" s="145">
        <v>5</v>
      </c>
      <c r="H226" s="251" t="s">
        <v>1843</v>
      </c>
      <c r="I226" s="252"/>
      <c r="J226" s="144" t="s">
        <v>2052</v>
      </c>
      <c r="K226" s="121">
        <v>3047619</v>
      </c>
      <c r="L226" s="80">
        <f t="shared" si="34"/>
        <v>1202830.5534068183</v>
      </c>
      <c r="M226" s="186" t="str" cm="1">
        <f t="array" ref="M226">IF(OR($B226="",$S226="",$T226=""),"",IFERROR(IF($S226&lt;&gt;SUMPRODUCT(IFERROR(--MID($T226,SEARCH('Nhân công vận hành'!$A$3:$A$100,$T226)-1,1),0)),"",SUMPRODUCT(IFERROR(--MID($T226,SEARCH('Nhân công vận hành'!$A$3:$A$100,$T226)-1,1),0),'Nhân công vận hành'!#REF!)),""))</f>
        <v/>
      </c>
      <c r="N226" s="186" cm="1">
        <f t="array" ref="N226">IF(OR($B226="",$S226="",$T226=""),"",IFERROR(IF($S226&lt;&gt;SUMPRODUCT(IFERROR(--MID($T226,SEARCH('Nhân công vận hành'!$A$3:$A$100,$T226)-1,1),0)),"",SUMPRODUCT(IFERROR(--MID($T226,SEARCH('Nhân công vận hành'!$A$3:$A$100,$T226)-1,1),0),'Nhân công vận hành'!$E$3:$E$100)),""))</f>
        <v>322000</v>
      </c>
      <c r="O226" s="186" cm="1">
        <f t="array" ref="O226">IF(OR($B226="",$S226="",$T226=""),"",IFERROR(IF($S226&lt;&gt;SUMPRODUCT(IFERROR(--MID($T226,SEARCH('Nhân công vận hành'!$A$3:$A$100,$T226)-1,1),0)),"",SUMPRODUCT(IFERROR(--MID($T226,SEARCH('Nhân công vận hành'!$A$3:$A$100,$T226)-1,1),0),'Nhân công vận hành'!$F$3:$F$100)),""))</f>
        <v>308000</v>
      </c>
      <c r="P226" s="186" t="e">
        <f t="shared" si="35"/>
        <v>#VALUE!</v>
      </c>
      <c r="Q226" s="186">
        <f t="shared" si="36"/>
        <v>4503200</v>
      </c>
      <c r="R226" s="186">
        <f t="shared" si="37"/>
        <v>4489200</v>
      </c>
      <c r="S226" s="204">
        <v>1</v>
      </c>
      <c r="T226" s="204" t="s">
        <v>1993</v>
      </c>
      <c r="U226" s="137">
        <v>159</v>
      </c>
      <c r="V226" s="137"/>
      <c r="W226" s="137">
        <v>40</v>
      </c>
      <c r="X226" s="119">
        <f t="shared" si="38"/>
        <v>1620779.1954545456</v>
      </c>
      <c r="Y226" s="119">
        <f t="shared" si="39"/>
        <v>664935.05454545456</v>
      </c>
      <c r="Z226" s="119">
        <f t="shared" si="40"/>
        <v>692640.68181818177</v>
      </c>
    </row>
    <row r="227" spans="1:26" ht="31.5">
      <c r="A227" s="144">
        <f>IF(D227="","",SUBTOTAL(3,$D$11:D227))</f>
        <v>182</v>
      </c>
      <c r="B227" s="144" t="s">
        <v>340</v>
      </c>
      <c r="C227" s="150" t="s">
        <v>341</v>
      </c>
      <c r="D227" s="145">
        <v>220</v>
      </c>
      <c r="E227" s="151">
        <v>13</v>
      </c>
      <c r="F227" s="152">
        <v>4.8</v>
      </c>
      <c r="G227" s="145">
        <v>5</v>
      </c>
      <c r="H227" s="251" t="s">
        <v>1844</v>
      </c>
      <c r="I227" s="252"/>
      <c r="J227" s="144" t="s">
        <v>2052</v>
      </c>
      <c r="K227" s="121">
        <v>4585650</v>
      </c>
      <c r="L227" s="80">
        <f t="shared" si="34"/>
        <v>1619873.3241818182</v>
      </c>
      <c r="M227" s="186" t="str" cm="1">
        <f t="array" ref="M227">IF(OR($B227="",$S227="",$T227=""),"",IFERROR(IF($S227&lt;&gt;SUMPRODUCT(IFERROR(--MID($T227,SEARCH('Nhân công vận hành'!$A$3:$A$100,$T227)-1,1),0)),"",SUMPRODUCT(IFERROR(--MID($T227,SEARCH('Nhân công vận hành'!$A$3:$A$100,$T227)-1,1),0),'Nhân công vận hành'!#REF!)),""))</f>
        <v/>
      </c>
      <c r="N227" s="186" cm="1">
        <f t="array" ref="N227">IF(OR($B227="",$S227="",$T227=""),"",IFERROR(IF($S227&lt;&gt;SUMPRODUCT(IFERROR(--MID($T227,SEARCH('Nhân công vận hành'!$A$3:$A$100,$T227)-1,1),0)),"",SUMPRODUCT(IFERROR(--MID($T227,SEARCH('Nhân công vận hành'!$A$3:$A$100,$T227)-1,1),0),'Nhân công vận hành'!$E$3:$E$100)),""))</f>
        <v>322000</v>
      </c>
      <c r="O227" s="186" cm="1">
        <f t="array" ref="O227">IF(OR($B227="",$S227="",$T227=""),"",IFERROR(IF($S227&lt;&gt;SUMPRODUCT(IFERROR(--MID($T227,SEARCH('Nhân công vận hành'!$A$3:$A$100,$T227)-1,1),0)),"",SUMPRODUCT(IFERROR(--MID($T227,SEARCH('Nhân công vận hành'!$A$3:$A$100,$T227)-1,1),0),'Nhân công vận hành'!$F$3:$F$100)),""))</f>
        <v>308000</v>
      </c>
      <c r="P227" s="186" t="e">
        <f t="shared" si="35"/>
        <v>#VALUE!</v>
      </c>
      <c r="Q227" s="186">
        <f t="shared" si="36"/>
        <v>6423300</v>
      </c>
      <c r="R227" s="186">
        <f t="shared" si="37"/>
        <v>6409300</v>
      </c>
      <c r="S227" s="204">
        <v>1</v>
      </c>
      <c r="T227" s="204" t="s">
        <v>1993</v>
      </c>
      <c r="U227" s="137">
        <v>240</v>
      </c>
      <c r="V227" s="137"/>
      <c r="W227" s="137">
        <v>51</v>
      </c>
      <c r="X227" s="119">
        <f t="shared" si="38"/>
        <v>2438732.0454545454</v>
      </c>
      <c r="Y227" s="119">
        <f t="shared" si="39"/>
        <v>1000505.4545454546</v>
      </c>
      <c r="Z227" s="119">
        <f t="shared" si="40"/>
        <v>1042193.1818181818</v>
      </c>
    </row>
    <row r="228" spans="1:26">
      <c r="A228" s="144" t="str">
        <f>IF(D228="","",SUBTOTAL(3,$D$11:D228))</f>
        <v/>
      </c>
      <c r="B228" s="148" t="s">
        <v>342</v>
      </c>
      <c r="C228" s="146" t="s">
        <v>343</v>
      </c>
      <c r="D228" s="144"/>
      <c r="E228" s="144"/>
      <c r="F228" s="144"/>
      <c r="G228" s="144"/>
      <c r="H228" s="144"/>
      <c r="I228" s="144"/>
      <c r="J228" s="144">
        <v>0</v>
      </c>
      <c r="K228" s="121"/>
      <c r="L228" s="80">
        <f t="shared" si="34"/>
        <v>0</v>
      </c>
      <c r="M228" s="186"/>
      <c r="N228" s="186"/>
      <c r="O228" s="186"/>
      <c r="P228" s="186"/>
      <c r="Q228" s="186"/>
      <c r="R228" s="186"/>
      <c r="S228" s="204" t="s">
        <v>1992</v>
      </c>
      <c r="T228" s="204" t="s">
        <v>1992</v>
      </c>
      <c r="U228" s="137"/>
      <c r="V228" s="137"/>
      <c r="W228" s="137"/>
      <c r="X228" s="119"/>
      <c r="Y228" s="119"/>
      <c r="Z228" s="119"/>
    </row>
    <row r="229" spans="1:26">
      <c r="A229" s="144">
        <f>IF(D229="","",SUBTOTAL(3,$D$11:D229))</f>
        <v>183</v>
      </c>
      <c r="B229" s="144" t="s">
        <v>344</v>
      </c>
      <c r="C229" s="150" t="s">
        <v>345</v>
      </c>
      <c r="D229" s="145">
        <v>240</v>
      </c>
      <c r="E229" s="151">
        <v>14</v>
      </c>
      <c r="F229" s="152">
        <v>3.8</v>
      </c>
      <c r="G229" s="145">
        <v>5</v>
      </c>
      <c r="H229" s="145">
        <v>108</v>
      </c>
      <c r="I229" s="144" t="s">
        <v>188</v>
      </c>
      <c r="J229" s="144">
        <v>0</v>
      </c>
      <c r="K229" s="121">
        <v>122906</v>
      </c>
      <c r="L229" s="80">
        <f t="shared" si="34"/>
        <v>249941.02770000004</v>
      </c>
      <c r="M229" s="186"/>
      <c r="N229" s="186"/>
      <c r="O229" s="186"/>
      <c r="P229" s="186">
        <f t="shared" si="35"/>
        <v>359500</v>
      </c>
      <c r="Q229" s="186">
        <f t="shared" si="36"/>
        <v>359500</v>
      </c>
      <c r="R229" s="186">
        <f t="shared" si="37"/>
        <v>359500</v>
      </c>
      <c r="S229" s="204" t="s">
        <v>1992</v>
      </c>
      <c r="T229" s="204" t="s">
        <v>1992</v>
      </c>
      <c r="U229" s="154">
        <f>H229</f>
        <v>108</v>
      </c>
      <c r="V229" s="137"/>
      <c r="W229" s="137"/>
      <c r="X229" s="119">
        <f t="shared" si="38"/>
        <v>64525.650000000009</v>
      </c>
      <c r="Y229" s="119">
        <f t="shared" si="39"/>
        <v>19460.116666666665</v>
      </c>
      <c r="Z229" s="119">
        <f t="shared" si="40"/>
        <v>25605.416666666668</v>
      </c>
    </row>
    <row r="230" spans="1:26">
      <c r="A230" s="144">
        <f>IF(D230="","",SUBTOTAL(3,$D$11:D230))</f>
        <v>184</v>
      </c>
      <c r="B230" s="144" t="s">
        <v>346</v>
      </c>
      <c r="C230" s="150" t="s">
        <v>347</v>
      </c>
      <c r="D230" s="145">
        <v>240</v>
      </c>
      <c r="E230" s="151">
        <v>14</v>
      </c>
      <c r="F230" s="152">
        <v>3.8</v>
      </c>
      <c r="G230" s="145">
        <v>5</v>
      </c>
      <c r="H230" s="145">
        <v>135</v>
      </c>
      <c r="I230" s="144" t="s">
        <v>188</v>
      </c>
      <c r="J230" s="144">
        <v>0</v>
      </c>
      <c r="K230" s="121">
        <v>149734</v>
      </c>
      <c r="L230" s="80">
        <f t="shared" si="34"/>
        <v>312426.28462500009</v>
      </c>
      <c r="M230" s="186"/>
      <c r="N230" s="186"/>
      <c r="O230" s="186"/>
      <c r="P230" s="186">
        <f t="shared" si="35"/>
        <v>445900</v>
      </c>
      <c r="Q230" s="186">
        <f t="shared" si="36"/>
        <v>445900</v>
      </c>
      <c r="R230" s="186">
        <f t="shared" si="37"/>
        <v>445900</v>
      </c>
      <c r="S230" s="204" t="s">
        <v>1992</v>
      </c>
      <c r="T230" s="204" t="s">
        <v>1992</v>
      </c>
      <c r="U230" s="154">
        <f>H230</f>
        <v>135</v>
      </c>
      <c r="V230" s="137"/>
      <c r="W230" s="137"/>
      <c r="X230" s="119">
        <f t="shared" si="38"/>
        <v>78610.350000000006</v>
      </c>
      <c r="Y230" s="119">
        <f t="shared" si="39"/>
        <v>23707.883333333335</v>
      </c>
      <c r="Z230" s="119">
        <f t="shared" si="40"/>
        <v>31194.583333333332</v>
      </c>
    </row>
    <row r="231" spans="1:26">
      <c r="A231" s="144">
        <f>IF(D231="","",SUBTOTAL(3,$D$11:D231))</f>
        <v>185</v>
      </c>
      <c r="B231" s="144" t="s">
        <v>1940</v>
      </c>
      <c r="C231" s="150" t="s">
        <v>339</v>
      </c>
      <c r="D231" s="145">
        <v>240</v>
      </c>
      <c r="E231" s="151">
        <v>14</v>
      </c>
      <c r="F231" s="152">
        <v>3.8</v>
      </c>
      <c r="G231" s="145">
        <v>5</v>
      </c>
      <c r="H231" s="145">
        <v>162</v>
      </c>
      <c r="I231" s="144" t="s">
        <v>188</v>
      </c>
      <c r="J231" s="144">
        <v>0</v>
      </c>
      <c r="K231" s="121">
        <v>250000</v>
      </c>
      <c r="L231" s="80">
        <f t="shared" si="34"/>
        <v>374911.54155000008</v>
      </c>
      <c r="M231" s="186"/>
      <c r="N231" s="186"/>
      <c r="O231" s="186"/>
      <c r="P231" s="186">
        <f t="shared" si="35"/>
        <v>597800</v>
      </c>
      <c r="Q231" s="186">
        <f t="shared" si="36"/>
        <v>597800</v>
      </c>
      <c r="R231" s="186">
        <f t="shared" si="37"/>
        <v>597800</v>
      </c>
      <c r="S231" s="204" t="s">
        <v>1992</v>
      </c>
      <c r="T231" s="204" t="s">
        <v>1992</v>
      </c>
      <c r="U231" s="154">
        <f>H231</f>
        <v>162</v>
      </c>
      <c r="V231" s="137"/>
      <c r="W231" s="137"/>
      <c r="X231" s="119">
        <f t="shared" si="38"/>
        <v>131250.00000000003</v>
      </c>
      <c r="Y231" s="119">
        <f t="shared" si="39"/>
        <v>39583.333333333336</v>
      </c>
      <c r="Z231" s="119">
        <f t="shared" si="40"/>
        <v>52083.333333333336</v>
      </c>
    </row>
    <row r="232" spans="1:26">
      <c r="A232" s="144">
        <f>IF(D232="","",SUBTOTAL(3,$D$11:D232))</f>
        <v>186</v>
      </c>
      <c r="B232" s="144" t="s">
        <v>348</v>
      </c>
      <c r="C232" s="150" t="s">
        <v>349</v>
      </c>
      <c r="D232" s="145">
        <v>240</v>
      </c>
      <c r="E232" s="151">
        <v>14</v>
      </c>
      <c r="F232" s="152">
        <v>2.64</v>
      </c>
      <c r="G232" s="145">
        <v>5</v>
      </c>
      <c r="H232" s="145">
        <v>357</v>
      </c>
      <c r="I232" s="144" t="s">
        <v>188</v>
      </c>
      <c r="J232" s="144">
        <v>0</v>
      </c>
      <c r="K232" s="121">
        <v>282270</v>
      </c>
      <c r="L232" s="80">
        <f t="shared" si="34"/>
        <v>826193.95267500018</v>
      </c>
      <c r="M232" s="186"/>
      <c r="N232" s="186"/>
      <c r="O232" s="186"/>
      <c r="P232" s="186">
        <f t="shared" si="35"/>
        <v>1064200</v>
      </c>
      <c r="Q232" s="186">
        <f t="shared" si="36"/>
        <v>1064200</v>
      </c>
      <c r="R232" s="186">
        <f t="shared" si="37"/>
        <v>1064200</v>
      </c>
      <c r="S232" s="204" t="s">
        <v>1992</v>
      </c>
      <c r="T232" s="204" t="s">
        <v>1992</v>
      </c>
      <c r="U232" s="154">
        <f>H232</f>
        <v>357</v>
      </c>
      <c r="V232" s="137"/>
      <c r="W232" s="137"/>
      <c r="X232" s="119">
        <f t="shared" si="38"/>
        <v>148191.75</v>
      </c>
      <c r="Y232" s="119">
        <f t="shared" si="39"/>
        <v>31049.7</v>
      </c>
      <c r="Z232" s="119">
        <f t="shared" si="40"/>
        <v>58806.25</v>
      </c>
    </row>
    <row r="233" spans="1:26" ht="31.5" hidden="1">
      <c r="A233" s="144" t="str">
        <f>IF(D233="","",SUBTOTAL(3,$D$11:D233))</f>
        <v/>
      </c>
      <c r="B233" s="148" t="s">
        <v>350</v>
      </c>
      <c r="C233" s="146" t="s">
        <v>351</v>
      </c>
      <c r="D233" s="144"/>
      <c r="E233" s="144"/>
      <c r="F233" s="144"/>
      <c r="G233" s="144"/>
      <c r="H233" s="144"/>
      <c r="I233" s="144"/>
      <c r="J233" s="144">
        <v>0</v>
      </c>
      <c r="K233" s="121"/>
      <c r="L233" s="80">
        <f t="shared" si="34"/>
        <v>0</v>
      </c>
      <c r="M233" s="186"/>
      <c r="N233" s="186"/>
      <c r="O233" s="186"/>
      <c r="P233" s="186"/>
      <c r="Q233" s="186"/>
      <c r="R233" s="186"/>
      <c r="S233" s="204" t="s">
        <v>1992</v>
      </c>
      <c r="T233" s="204" t="s">
        <v>1992</v>
      </c>
      <c r="U233" s="137"/>
      <c r="V233" s="137"/>
      <c r="W233" s="137"/>
      <c r="X233" s="119"/>
      <c r="Y233" s="119"/>
      <c r="Z233" s="119"/>
    </row>
    <row r="234" spans="1:26" ht="63" hidden="1">
      <c r="A234" s="144">
        <f>IF(D234="","",SUBTOTAL(3,$D$11:D234))</f>
        <v>186</v>
      </c>
      <c r="B234" s="144" t="s">
        <v>352</v>
      </c>
      <c r="C234" s="150" t="s">
        <v>318</v>
      </c>
      <c r="D234" s="145">
        <v>240</v>
      </c>
      <c r="E234" s="151">
        <v>12</v>
      </c>
      <c r="F234" s="152">
        <v>5.9</v>
      </c>
      <c r="G234" s="145">
        <v>6</v>
      </c>
      <c r="H234" s="145">
        <v>37</v>
      </c>
      <c r="I234" s="144" t="s">
        <v>15</v>
      </c>
      <c r="J234" s="144" t="s">
        <v>2055</v>
      </c>
      <c r="K234" s="121">
        <v>2532100</v>
      </c>
      <c r="L234" s="80">
        <f t="shared" si="34"/>
        <v>772247.18181818177</v>
      </c>
      <c r="M234" s="186" t="str" cm="1">
        <f t="array" ref="M234">IF(OR($B234="",$S234="",$T234=""),"",IFERROR(IF($S234&lt;&gt;SUMPRODUCT(IFERROR(--MID($T234,SEARCH('Nhân công vận hành'!$A$3:$A$100,$T234)-1,1),0)),"",SUMPRODUCT(IFERROR(--MID($T234,SEARCH('Nhân công vận hành'!$A$3:$A$100,$T234)-1,1),0),'Nhân công vận hành'!#REF!)),""))</f>
        <v/>
      </c>
      <c r="N234" s="186" cm="1">
        <f t="array" ref="N234">IF(OR($B234="",$S234="",$T234=""),"",IFERROR(IF($S234&lt;&gt;SUMPRODUCT(IFERROR(--MID($T234,SEARCH('Nhân công vận hành'!$A$3:$A$100,$T234)-1,1),0)),"",SUMPRODUCT(IFERROR(--MID($T234,SEARCH('Nhân công vận hành'!$A$3:$A$100,$T234)-1,1),0),'Nhân công vận hành'!$E$3:$E$100)),""))</f>
        <v>0</v>
      </c>
      <c r="O234" s="186" cm="1">
        <f t="array" ref="O234">IF(OR($B234="",$S234="",$T234=""),"",IFERROR(IF($S234&lt;&gt;SUMPRODUCT(IFERROR(--MID($T234,SEARCH('Nhân công vận hành'!$A$3:$A$100,$T234)-1,1),0)),"",SUMPRODUCT(IFERROR(--MID($T234,SEARCH('Nhân công vận hành'!$A$3:$A$100,$T234)-1,1),0),'Nhân công vận hành'!$F$3:$F$100)),""))</f>
        <v>0</v>
      </c>
      <c r="P234" s="186" t="e">
        <f t="shared" si="35"/>
        <v>#VALUE!</v>
      </c>
      <c r="Q234" s="186">
        <f t="shared" si="36"/>
        <v>3167200</v>
      </c>
      <c r="R234" s="186">
        <f t="shared" si="37"/>
        <v>3167200</v>
      </c>
      <c r="S234" s="204">
        <v>6</v>
      </c>
      <c r="T234" s="204" t="s">
        <v>1996</v>
      </c>
      <c r="U234" s="137"/>
      <c r="V234" s="137"/>
      <c r="W234" s="154">
        <f>H234</f>
        <v>37</v>
      </c>
      <c r="X234" s="119">
        <f t="shared" si="38"/>
        <v>1139445</v>
      </c>
      <c r="Y234" s="119">
        <f t="shared" si="39"/>
        <v>622474.58333333337</v>
      </c>
      <c r="Z234" s="119">
        <f t="shared" si="40"/>
        <v>633025</v>
      </c>
    </row>
    <row r="235" spans="1:26" ht="63" hidden="1">
      <c r="A235" s="144">
        <f>IF(D235="","",SUBTOTAL(3,$D$11:D235))</f>
        <v>186</v>
      </c>
      <c r="B235" s="144" t="s">
        <v>353</v>
      </c>
      <c r="C235" s="150" t="s">
        <v>320</v>
      </c>
      <c r="D235" s="145">
        <v>240</v>
      </c>
      <c r="E235" s="151">
        <v>12</v>
      </c>
      <c r="F235" s="152">
        <v>5.9</v>
      </c>
      <c r="G235" s="145">
        <v>6</v>
      </c>
      <c r="H235" s="145">
        <v>42</v>
      </c>
      <c r="I235" s="144" t="s">
        <v>15</v>
      </c>
      <c r="J235" s="144" t="s">
        <v>2055</v>
      </c>
      <c r="K235" s="121">
        <v>2891261</v>
      </c>
      <c r="L235" s="80">
        <f t="shared" si="34"/>
        <v>876604.90909090894</v>
      </c>
      <c r="M235" s="186" t="str" cm="1">
        <f t="array" ref="M235">IF(OR($B235="",$S235="",$T235=""),"",IFERROR(IF($S235&lt;&gt;SUMPRODUCT(IFERROR(--MID($T235,SEARCH('Nhân công vận hành'!$A$3:$A$100,$T235)-1,1),0)),"",SUMPRODUCT(IFERROR(--MID($T235,SEARCH('Nhân công vận hành'!$A$3:$A$100,$T235)-1,1),0),'Nhân công vận hành'!#REF!)),""))</f>
        <v/>
      </c>
      <c r="N235" s="186" cm="1">
        <f t="array" ref="N235">IF(OR($B235="",$S235="",$T235=""),"",IFERROR(IF($S235&lt;&gt;SUMPRODUCT(IFERROR(--MID($T235,SEARCH('Nhân công vận hành'!$A$3:$A$100,$T235)-1,1),0)),"",SUMPRODUCT(IFERROR(--MID($T235,SEARCH('Nhân công vận hành'!$A$3:$A$100,$T235)-1,1),0),'Nhân công vận hành'!$E$3:$E$100)),""))</f>
        <v>0</v>
      </c>
      <c r="O235" s="186" cm="1">
        <f t="array" ref="O235">IF(OR($B235="",$S235="",$T235=""),"",IFERROR(IF($S235&lt;&gt;SUMPRODUCT(IFERROR(--MID($T235,SEARCH('Nhân công vận hành'!$A$3:$A$100,$T235)-1,1),0)),"",SUMPRODUCT(IFERROR(--MID($T235,SEARCH('Nhân công vận hành'!$A$3:$A$100,$T235)-1,1),0),'Nhân công vận hành'!$F$3:$F$100)),""))</f>
        <v>0</v>
      </c>
      <c r="P235" s="186" t="e">
        <f t="shared" si="35"/>
        <v>#VALUE!</v>
      </c>
      <c r="Q235" s="186">
        <f t="shared" si="36"/>
        <v>3611300</v>
      </c>
      <c r="R235" s="186">
        <f t="shared" si="37"/>
        <v>3611300</v>
      </c>
      <c r="S235" s="204">
        <v>6</v>
      </c>
      <c r="T235" s="204" t="s">
        <v>1996</v>
      </c>
      <c r="U235" s="137"/>
      <c r="V235" s="137"/>
      <c r="W235" s="154">
        <f>H235</f>
        <v>42</v>
      </c>
      <c r="X235" s="119">
        <f t="shared" si="38"/>
        <v>1301067.45</v>
      </c>
      <c r="Y235" s="119">
        <f t="shared" si="39"/>
        <v>710768.32916666672</v>
      </c>
      <c r="Z235" s="119">
        <f t="shared" si="40"/>
        <v>722815.25</v>
      </c>
    </row>
    <row r="236" spans="1:26" ht="63" hidden="1">
      <c r="A236" s="144">
        <f>IF(D236="","",SUBTOTAL(3,$D$11:D236))</f>
        <v>186</v>
      </c>
      <c r="B236" s="144" t="s">
        <v>354</v>
      </c>
      <c r="C236" s="150" t="s">
        <v>331</v>
      </c>
      <c r="D236" s="145">
        <v>240</v>
      </c>
      <c r="E236" s="151">
        <v>12</v>
      </c>
      <c r="F236" s="152">
        <v>5.9</v>
      </c>
      <c r="G236" s="145">
        <v>6</v>
      </c>
      <c r="H236" s="145">
        <v>47</v>
      </c>
      <c r="I236" s="144" t="s">
        <v>15</v>
      </c>
      <c r="J236" s="144" t="s">
        <v>2055</v>
      </c>
      <c r="K236" s="121">
        <v>2994676</v>
      </c>
      <c r="L236" s="80">
        <f t="shared" si="34"/>
        <v>980962.63636363624</v>
      </c>
      <c r="M236" s="186" t="str" cm="1">
        <f t="array" ref="M236">IF(OR($B236="",$S236="",$T236=""),"",IFERROR(IF($S236&lt;&gt;SUMPRODUCT(IFERROR(--MID($T236,SEARCH('Nhân công vận hành'!$A$3:$A$100,$T236)-1,1),0)),"",SUMPRODUCT(IFERROR(--MID($T236,SEARCH('Nhân công vận hành'!$A$3:$A$100,$T236)-1,1),0),'Nhân công vận hành'!#REF!)),""))</f>
        <v/>
      </c>
      <c r="N236" s="186" cm="1">
        <f t="array" ref="N236">IF(OR($B236="",$S236="",$T236=""),"",IFERROR(IF($S236&lt;&gt;SUMPRODUCT(IFERROR(--MID($T236,SEARCH('Nhân công vận hành'!$A$3:$A$100,$T236)-1,1),0)),"",SUMPRODUCT(IFERROR(--MID($T236,SEARCH('Nhân công vận hành'!$A$3:$A$100,$T236)-1,1),0),'Nhân công vận hành'!$E$3:$E$100)),""))</f>
        <v>0</v>
      </c>
      <c r="O236" s="186" cm="1">
        <f t="array" ref="O236">IF(OR($B236="",$S236="",$T236=""),"",IFERROR(IF($S236&lt;&gt;SUMPRODUCT(IFERROR(--MID($T236,SEARCH('Nhân công vận hành'!$A$3:$A$100,$T236)-1,1),0)),"",SUMPRODUCT(IFERROR(--MID($T236,SEARCH('Nhân công vận hành'!$A$3:$A$100,$T236)-1,1),0),'Nhân công vận hành'!$F$3:$F$100)),""))</f>
        <v>0</v>
      </c>
      <c r="P236" s="186" t="e">
        <f t="shared" si="35"/>
        <v>#VALUE!</v>
      </c>
      <c r="Q236" s="186">
        <f t="shared" si="36"/>
        <v>3813400</v>
      </c>
      <c r="R236" s="186">
        <f t="shared" si="37"/>
        <v>3813400</v>
      </c>
      <c r="S236" s="204">
        <v>6</v>
      </c>
      <c r="T236" s="204" t="s">
        <v>1996</v>
      </c>
      <c r="U236" s="137"/>
      <c r="V236" s="137"/>
      <c r="W236" s="154">
        <f>H236</f>
        <v>47</v>
      </c>
      <c r="X236" s="119">
        <f t="shared" si="38"/>
        <v>1347604.2</v>
      </c>
      <c r="Y236" s="119">
        <f t="shared" si="39"/>
        <v>736191.18333333335</v>
      </c>
      <c r="Z236" s="119">
        <f t="shared" si="40"/>
        <v>748669</v>
      </c>
    </row>
    <row r="237" spans="1:26" ht="63" hidden="1">
      <c r="A237" s="144">
        <f>IF(D237="","",SUBTOTAL(3,$D$11:D237))</f>
        <v>186</v>
      </c>
      <c r="B237" s="144" t="s">
        <v>355</v>
      </c>
      <c r="C237" s="150" t="s">
        <v>255</v>
      </c>
      <c r="D237" s="145">
        <v>240</v>
      </c>
      <c r="E237" s="151">
        <v>12</v>
      </c>
      <c r="F237" s="152">
        <v>5.9</v>
      </c>
      <c r="G237" s="145">
        <v>6</v>
      </c>
      <c r="H237" s="145">
        <v>52</v>
      </c>
      <c r="I237" s="144" t="s">
        <v>15</v>
      </c>
      <c r="J237" s="144" t="s">
        <v>2055</v>
      </c>
      <c r="K237" s="121">
        <v>3049364</v>
      </c>
      <c r="L237" s="80">
        <f t="shared" si="34"/>
        <v>1085320.3636363635</v>
      </c>
      <c r="M237" s="186" t="str" cm="1">
        <f t="array" ref="M237">IF(OR($B237="",$S237="",$T237=""),"",IFERROR(IF($S237&lt;&gt;SUMPRODUCT(IFERROR(--MID($T237,SEARCH('Nhân công vận hành'!$A$3:$A$100,$T237)-1,1),0)),"",SUMPRODUCT(IFERROR(--MID($T237,SEARCH('Nhân công vận hành'!$A$3:$A$100,$T237)-1,1),0),'Nhân công vận hành'!#REF!)),""))</f>
        <v/>
      </c>
      <c r="N237" s="186" cm="1">
        <f t="array" ref="N237">IF(OR($B237="",$S237="",$T237=""),"",IFERROR(IF($S237&lt;&gt;SUMPRODUCT(IFERROR(--MID($T237,SEARCH('Nhân công vận hành'!$A$3:$A$100,$T237)-1,1),0)),"",SUMPRODUCT(IFERROR(--MID($T237,SEARCH('Nhân công vận hành'!$A$3:$A$100,$T237)-1,1),0),'Nhân công vận hành'!$E$3:$E$100)),""))</f>
        <v>0</v>
      </c>
      <c r="O237" s="186" cm="1">
        <f t="array" ref="O237">IF(OR($B237="",$S237="",$T237=""),"",IFERROR(IF($S237&lt;&gt;SUMPRODUCT(IFERROR(--MID($T237,SEARCH('Nhân công vận hành'!$A$3:$A$100,$T237)-1,1),0)),"",SUMPRODUCT(IFERROR(--MID($T237,SEARCH('Nhân công vận hành'!$A$3:$A$100,$T237)-1,1),0),'Nhân công vận hành'!$F$3:$F$100)),""))</f>
        <v>0</v>
      </c>
      <c r="P237" s="186" t="e">
        <f t="shared" si="35"/>
        <v>#VALUE!</v>
      </c>
      <c r="Q237" s="186">
        <f t="shared" si="36"/>
        <v>3969500</v>
      </c>
      <c r="R237" s="186">
        <f t="shared" si="37"/>
        <v>3969500</v>
      </c>
      <c r="S237" s="204">
        <v>6</v>
      </c>
      <c r="T237" s="204" t="s">
        <v>1996</v>
      </c>
      <c r="U237" s="137"/>
      <c r="V237" s="137"/>
      <c r="W237" s="154">
        <f>H237</f>
        <v>52</v>
      </c>
      <c r="X237" s="119">
        <f t="shared" si="38"/>
        <v>1372213.8</v>
      </c>
      <c r="Y237" s="119">
        <f t="shared" si="39"/>
        <v>749635.31666666665</v>
      </c>
      <c r="Z237" s="119">
        <f t="shared" si="40"/>
        <v>762341</v>
      </c>
    </row>
    <row r="238" spans="1:26" ht="63" hidden="1">
      <c r="A238" s="144">
        <f>IF(D238="","",SUBTOTAL(3,$D$11:D238))</f>
        <v>186</v>
      </c>
      <c r="B238" s="144" t="s">
        <v>356</v>
      </c>
      <c r="C238" s="150" t="s">
        <v>323</v>
      </c>
      <c r="D238" s="145">
        <v>240</v>
      </c>
      <c r="E238" s="151">
        <v>12</v>
      </c>
      <c r="F238" s="152">
        <v>5.9</v>
      </c>
      <c r="G238" s="145">
        <v>6</v>
      </c>
      <c r="H238" s="145">
        <v>58</v>
      </c>
      <c r="I238" s="144" t="s">
        <v>15</v>
      </c>
      <c r="J238" s="144" t="s">
        <v>2055</v>
      </c>
      <c r="K238" s="121">
        <v>3765940</v>
      </c>
      <c r="L238" s="80">
        <f t="shared" si="34"/>
        <v>1210549.6363636362</v>
      </c>
      <c r="M238" s="186" t="str" cm="1">
        <f t="array" ref="M238">IF(OR($B238="",$S238="",$T238=""),"",IFERROR(IF($S238&lt;&gt;SUMPRODUCT(IFERROR(--MID($T238,SEARCH('Nhân công vận hành'!$A$3:$A$100,$T238)-1,1),0)),"",SUMPRODUCT(IFERROR(--MID($T238,SEARCH('Nhân công vận hành'!$A$3:$A$100,$T238)-1,1),0),'Nhân công vận hành'!#REF!)),""))</f>
        <v/>
      </c>
      <c r="N238" s="186" cm="1">
        <f t="array" ref="N238">IF(OR($B238="",$S238="",$T238=""),"",IFERROR(IF($S238&lt;&gt;SUMPRODUCT(IFERROR(--MID($T238,SEARCH('Nhân công vận hành'!$A$3:$A$100,$T238)-1,1),0)),"",SUMPRODUCT(IFERROR(--MID($T238,SEARCH('Nhân công vận hành'!$A$3:$A$100,$T238)-1,1),0),'Nhân công vận hành'!$E$3:$E$100)),""))</f>
        <v>0</v>
      </c>
      <c r="O238" s="186" cm="1">
        <f t="array" ref="O238">IF(OR($B238="",$S238="",$T238=""),"",IFERROR(IF($S238&lt;&gt;SUMPRODUCT(IFERROR(--MID($T238,SEARCH('Nhân công vận hành'!$A$3:$A$100,$T238)-1,1),0)),"",SUMPRODUCT(IFERROR(--MID($T238,SEARCH('Nhân công vận hành'!$A$3:$A$100,$T238)-1,1),0),'Nhân công vận hành'!$F$3:$F$100)),""))</f>
        <v>0</v>
      </c>
      <c r="P238" s="186" t="e">
        <f t="shared" si="35"/>
        <v>#VALUE!</v>
      </c>
      <c r="Q238" s="186">
        <f t="shared" si="36"/>
        <v>4772500</v>
      </c>
      <c r="R238" s="186">
        <f t="shared" si="37"/>
        <v>4772500</v>
      </c>
      <c r="S238" s="204">
        <v>6</v>
      </c>
      <c r="T238" s="204" t="s">
        <v>1996</v>
      </c>
      <c r="U238" s="137"/>
      <c r="V238" s="137"/>
      <c r="W238" s="154">
        <f>H238</f>
        <v>58</v>
      </c>
      <c r="X238" s="119">
        <f t="shared" si="38"/>
        <v>1694673</v>
      </c>
      <c r="Y238" s="119">
        <f t="shared" si="39"/>
        <v>925793.58333333337</v>
      </c>
      <c r="Z238" s="119">
        <f t="shared" si="40"/>
        <v>941485</v>
      </c>
    </row>
    <row r="239" spans="1:26" ht="47.25" hidden="1">
      <c r="A239" s="144" t="str">
        <f>IF(D239="","",SUBTOTAL(3,$D$11:D239))</f>
        <v/>
      </c>
      <c r="B239" s="148" t="s">
        <v>357</v>
      </c>
      <c r="C239" s="146" t="s">
        <v>358</v>
      </c>
      <c r="D239" s="144"/>
      <c r="E239" s="144"/>
      <c r="F239" s="144"/>
      <c r="G239" s="144"/>
      <c r="H239" s="144"/>
      <c r="I239" s="144"/>
      <c r="J239" s="144">
        <v>0</v>
      </c>
      <c r="K239" s="121"/>
      <c r="L239" s="80">
        <f t="shared" si="34"/>
        <v>0</v>
      </c>
      <c r="M239" s="186"/>
      <c r="N239" s="186"/>
      <c r="O239" s="186"/>
      <c r="P239" s="186"/>
      <c r="Q239" s="186"/>
      <c r="R239" s="186"/>
      <c r="S239" s="204" t="s">
        <v>1992</v>
      </c>
      <c r="T239" s="204" t="s">
        <v>1992</v>
      </c>
      <c r="U239" s="137"/>
      <c r="V239" s="137"/>
      <c r="W239" s="137"/>
      <c r="X239" s="119"/>
      <c r="Y239" s="119"/>
      <c r="Z239" s="119"/>
    </row>
    <row r="240" spans="1:26" ht="94.5" hidden="1">
      <c r="A240" s="144">
        <f>IF(D240="","",SUBTOTAL(3,$D$11:D240))</f>
        <v>186</v>
      </c>
      <c r="B240" s="144" t="s">
        <v>359</v>
      </c>
      <c r="C240" s="150" t="s">
        <v>360</v>
      </c>
      <c r="D240" s="145">
        <v>240</v>
      </c>
      <c r="E240" s="151">
        <v>11</v>
      </c>
      <c r="F240" s="152">
        <v>4.5999999999999996</v>
      </c>
      <c r="G240" s="145">
        <v>6</v>
      </c>
      <c r="H240" s="145">
        <v>162</v>
      </c>
      <c r="I240" s="144" t="s">
        <v>15</v>
      </c>
      <c r="J240" s="144" t="s">
        <v>2056</v>
      </c>
      <c r="K240" s="121">
        <v>9816850</v>
      </c>
      <c r="L240" s="80">
        <f t="shared" si="34"/>
        <v>3381190.3636363633</v>
      </c>
      <c r="M240" s="186" t="str" cm="1">
        <f t="array" ref="M240">IF(OR($B240="",$S240="",$T240=""),"",IFERROR(IF($S240&lt;&gt;SUMPRODUCT(IFERROR(--MID($T240,SEARCH('Nhân công vận hành'!$A$3:$A$100,$T240)-1,1),0)),"",SUMPRODUCT(IFERROR(--MID($T240,SEARCH('Nhân công vận hành'!$A$3:$A$100,$T240)-1,1),0),'Nhân công vận hành'!#REF!)),""))</f>
        <v/>
      </c>
      <c r="N240" s="186" cm="1">
        <f t="array" ref="N240">IF(OR($B240="",$S240="",$T240=""),"",IFERROR(IF($S240&lt;&gt;SUMPRODUCT(IFERROR(--MID($T240,SEARCH('Nhân công vận hành'!$A$3:$A$100,$T240)-1,1),0)),"",SUMPRODUCT(IFERROR(--MID($T240,SEARCH('Nhân công vận hành'!$A$3:$A$100,$T240)-1,1),0),'Nhân công vận hành'!$E$3:$E$100)),""))</f>
        <v>0</v>
      </c>
      <c r="O240" s="186" cm="1">
        <f t="array" ref="O240">IF(OR($B240="",$S240="",$T240=""),"",IFERROR(IF($S240&lt;&gt;SUMPRODUCT(IFERROR(--MID($T240,SEARCH('Nhân công vận hành'!$A$3:$A$100,$T240)-1,1),0)),"",SUMPRODUCT(IFERROR(--MID($T240,SEARCH('Nhân công vận hành'!$A$3:$A$100,$T240)-1,1),0),'Nhân công vận hành'!$F$3:$F$100)),""))</f>
        <v>0</v>
      </c>
      <c r="P240" s="186" t="e">
        <f t="shared" si="35"/>
        <v>#VALUE!</v>
      </c>
      <c r="Q240" s="186">
        <f t="shared" si="36"/>
        <v>11766400</v>
      </c>
      <c r="R240" s="186">
        <f t="shared" si="37"/>
        <v>11766400</v>
      </c>
      <c r="S240" s="204">
        <v>8</v>
      </c>
      <c r="T240" s="204" t="s">
        <v>1997</v>
      </c>
      <c r="U240" s="137"/>
      <c r="V240" s="137"/>
      <c r="W240" s="154">
        <f>H240</f>
        <v>162</v>
      </c>
      <c r="X240" s="119">
        <f t="shared" si="38"/>
        <v>4049450.625</v>
      </c>
      <c r="Y240" s="119">
        <f t="shared" si="39"/>
        <v>1881562.9166666667</v>
      </c>
      <c r="Z240" s="119">
        <f t="shared" si="40"/>
        <v>2454212.5</v>
      </c>
    </row>
    <row r="241" spans="1:26" ht="31.5">
      <c r="A241" s="144" t="str">
        <f>IF(D241="","",SUBTOTAL(3,$D$11:D241))</f>
        <v/>
      </c>
      <c r="B241" s="148" t="s">
        <v>361</v>
      </c>
      <c r="C241" s="146" t="s">
        <v>362</v>
      </c>
      <c r="D241" s="144"/>
      <c r="E241" s="144"/>
      <c r="F241" s="144"/>
      <c r="G241" s="144"/>
      <c r="H241" s="144"/>
      <c r="I241" s="144"/>
      <c r="J241" s="144">
        <v>0</v>
      </c>
      <c r="K241" s="121"/>
      <c r="L241" s="80">
        <f t="shared" si="34"/>
        <v>0</v>
      </c>
      <c r="M241" s="186"/>
      <c r="N241" s="186"/>
      <c r="O241" s="186"/>
      <c r="P241" s="186"/>
      <c r="Q241" s="186"/>
      <c r="R241" s="186"/>
      <c r="S241" s="204" t="s">
        <v>1992</v>
      </c>
      <c r="T241" s="204" t="s">
        <v>1992</v>
      </c>
      <c r="U241" s="137"/>
      <c r="V241" s="137"/>
      <c r="W241" s="137"/>
      <c r="X241" s="119"/>
      <c r="Y241" s="119"/>
      <c r="Z241" s="119"/>
    </row>
    <row r="242" spans="1:26" ht="31.5">
      <c r="A242" s="144">
        <f>IF(D242="","",SUBTOTAL(3,$D$11:D242))</f>
        <v>187</v>
      </c>
      <c r="B242" s="144" t="s">
        <v>363</v>
      </c>
      <c r="C242" s="150" t="s">
        <v>172</v>
      </c>
      <c r="D242" s="145">
        <v>210</v>
      </c>
      <c r="E242" s="151">
        <v>17</v>
      </c>
      <c r="F242" s="152">
        <v>4</v>
      </c>
      <c r="G242" s="145">
        <v>5</v>
      </c>
      <c r="H242" s="145">
        <v>38</v>
      </c>
      <c r="I242" s="144" t="s">
        <v>188</v>
      </c>
      <c r="J242" s="144" t="s">
        <v>2052</v>
      </c>
      <c r="K242" s="121">
        <v>138727</v>
      </c>
      <c r="L242" s="80">
        <f t="shared" si="34"/>
        <v>87942.21345000001</v>
      </c>
      <c r="M242" s="186" t="str" cm="1">
        <f t="array" ref="M242">IF(OR($B242="",$S242="",$T242=""),"",IFERROR(IF($S242&lt;&gt;SUMPRODUCT(IFERROR(--MID($T242,SEARCH('Nhân công vận hành'!$A$3:$A$100,$T242)-1,1),0)),"",SUMPRODUCT(IFERROR(--MID($T242,SEARCH('Nhân công vận hành'!$A$3:$A$100,$T242)-1,1),0),'Nhân công vận hành'!#REF!)),""))</f>
        <v/>
      </c>
      <c r="N242" s="186" cm="1">
        <f t="array" ref="N242">IF(OR($B242="",$S242="",$T242=""),"",IFERROR(IF($S242&lt;&gt;SUMPRODUCT(IFERROR(--MID($T242,SEARCH('Nhân công vận hành'!$A$3:$A$100,$T242)-1,1),0)),"",SUMPRODUCT(IFERROR(--MID($T242,SEARCH('Nhân công vận hành'!$A$3:$A$100,$T242)-1,1),0),'Nhân công vận hành'!$E$3:$E$100)),""))</f>
        <v>322000</v>
      </c>
      <c r="O242" s="186" cm="1">
        <f t="array" ref="O242">IF(OR($B242="",$S242="",$T242=""),"",IFERROR(IF($S242&lt;&gt;SUMPRODUCT(IFERROR(--MID($T242,SEARCH('Nhân công vận hành'!$A$3:$A$100,$T242)-1,1),0)),"",SUMPRODUCT(IFERROR(--MID($T242,SEARCH('Nhân công vận hành'!$A$3:$A$100,$T242)-1,1),0),'Nhân công vận hành'!$F$3:$F$100)),""))</f>
        <v>308000</v>
      </c>
      <c r="P242" s="186" t="e">
        <f t="shared" si="35"/>
        <v>#VALUE!</v>
      </c>
      <c r="Q242" s="186">
        <f t="shared" si="36"/>
        <v>570500</v>
      </c>
      <c r="R242" s="186">
        <f t="shared" si="37"/>
        <v>556500</v>
      </c>
      <c r="S242" s="204">
        <v>1</v>
      </c>
      <c r="T242" s="204" t="s">
        <v>1993</v>
      </c>
      <c r="U242" s="154">
        <f t="shared" ref="U242:U248" si="41">H242</f>
        <v>38</v>
      </c>
      <c r="V242" s="137"/>
      <c r="W242" s="137"/>
      <c r="X242" s="119">
        <f t="shared" si="38"/>
        <v>101072.52857142857</v>
      </c>
      <c r="Y242" s="119">
        <f t="shared" si="39"/>
        <v>26424.190476190477</v>
      </c>
      <c r="Z242" s="119">
        <f t="shared" si="40"/>
        <v>33030.238095238092</v>
      </c>
    </row>
    <row r="243" spans="1:26" ht="31.5">
      <c r="A243" s="144">
        <f>IF(D243="","",SUBTOTAL(3,$D$11:D243))</f>
        <v>188</v>
      </c>
      <c r="B243" s="144" t="s">
        <v>364</v>
      </c>
      <c r="C243" s="150" t="s">
        <v>156</v>
      </c>
      <c r="D243" s="145">
        <v>210</v>
      </c>
      <c r="E243" s="151">
        <v>17</v>
      </c>
      <c r="F243" s="152">
        <v>4</v>
      </c>
      <c r="G243" s="145">
        <v>5</v>
      </c>
      <c r="H243" s="145">
        <v>53</v>
      </c>
      <c r="I243" s="144" t="s">
        <v>188</v>
      </c>
      <c r="J243" s="144" t="s">
        <v>2052</v>
      </c>
      <c r="K243" s="121">
        <v>188256</v>
      </c>
      <c r="L243" s="80">
        <f t="shared" si="34"/>
        <v>122656.24507500003</v>
      </c>
      <c r="M243" s="186" t="str" cm="1">
        <f t="array" ref="M243">IF(OR($B243="",$S243="",$T243=""),"",IFERROR(IF($S243&lt;&gt;SUMPRODUCT(IFERROR(--MID($T243,SEARCH('Nhân công vận hành'!$A$3:$A$100,$T243)-1,1),0)),"",SUMPRODUCT(IFERROR(--MID($T243,SEARCH('Nhân công vận hành'!$A$3:$A$100,$T243)-1,1),0),'Nhân công vận hành'!#REF!)),""))</f>
        <v/>
      </c>
      <c r="N243" s="186" cm="1">
        <f t="array" ref="N243">IF(OR($B243="",$S243="",$T243=""),"",IFERROR(IF($S243&lt;&gt;SUMPRODUCT(IFERROR(--MID($T243,SEARCH('Nhân công vận hành'!$A$3:$A$100,$T243)-1,1),0)),"",SUMPRODUCT(IFERROR(--MID($T243,SEARCH('Nhân công vận hành'!$A$3:$A$100,$T243)-1,1),0),'Nhân công vận hành'!$E$3:$E$100)),""))</f>
        <v>322000</v>
      </c>
      <c r="O243" s="186" cm="1">
        <f t="array" ref="O243">IF(OR($B243="",$S243="",$T243=""),"",IFERROR(IF($S243&lt;&gt;SUMPRODUCT(IFERROR(--MID($T243,SEARCH('Nhân công vận hành'!$A$3:$A$100,$T243)-1,1),0)),"",SUMPRODUCT(IFERROR(--MID($T243,SEARCH('Nhân công vận hành'!$A$3:$A$100,$T243)-1,1),0),'Nhân công vận hành'!$F$3:$F$100)),""))</f>
        <v>308000</v>
      </c>
      <c r="P243" s="186" t="e">
        <f t="shared" si="35"/>
        <v>#VALUE!</v>
      </c>
      <c r="Q243" s="186">
        <f t="shared" si="36"/>
        <v>662500</v>
      </c>
      <c r="R243" s="186">
        <f t="shared" si="37"/>
        <v>648500</v>
      </c>
      <c r="S243" s="204">
        <v>1</v>
      </c>
      <c r="T243" s="204" t="s">
        <v>1993</v>
      </c>
      <c r="U243" s="154">
        <f t="shared" si="41"/>
        <v>53</v>
      </c>
      <c r="V243" s="137"/>
      <c r="W243" s="137"/>
      <c r="X243" s="119">
        <f t="shared" si="38"/>
        <v>137157.94285714289</v>
      </c>
      <c r="Y243" s="119">
        <f t="shared" si="39"/>
        <v>35858.285714285717</v>
      </c>
      <c r="Z243" s="119">
        <f t="shared" si="40"/>
        <v>44822.857142857145</v>
      </c>
    </row>
    <row r="244" spans="1:26" ht="31.5">
      <c r="A244" s="144">
        <f>IF(D244="","",SUBTOTAL(3,$D$11:D244))</f>
        <v>189</v>
      </c>
      <c r="B244" s="144" t="s">
        <v>365</v>
      </c>
      <c r="C244" s="150" t="s">
        <v>180</v>
      </c>
      <c r="D244" s="145">
        <v>210</v>
      </c>
      <c r="E244" s="151">
        <v>17</v>
      </c>
      <c r="F244" s="152">
        <v>4</v>
      </c>
      <c r="G244" s="145">
        <v>5</v>
      </c>
      <c r="H244" s="145">
        <v>75</v>
      </c>
      <c r="I244" s="144" t="s">
        <v>188</v>
      </c>
      <c r="J244" s="144" t="s">
        <v>2052</v>
      </c>
      <c r="K244" s="121">
        <v>213021</v>
      </c>
      <c r="L244" s="80">
        <f t="shared" si="34"/>
        <v>173570.15812500005</v>
      </c>
      <c r="M244" s="186" t="str" cm="1">
        <f t="array" ref="M244">IF(OR($B244="",$S244="",$T244=""),"",IFERROR(IF($S244&lt;&gt;SUMPRODUCT(IFERROR(--MID($T244,SEARCH('Nhân công vận hành'!$A$3:$A$100,$T244)-1,1),0)),"",SUMPRODUCT(IFERROR(--MID($T244,SEARCH('Nhân công vận hành'!$A$3:$A$100,$T244)-1,1),0),'Nhân công vận hành'!#REF!)),""))</f>
        <v/>
      </c>
      <c r="N244" s="186" cm="1">
        <f t="array" ref="N244">IF(OR($B244="",$S244="",$T244=""),"",IFERROR(IF($S244&lt;&gt;SUMPRODUCT(IFERROR(--MID($T244,SEARCH('Nhân công vận hành'!$A$3:$A$100,$T244)-1,1),0)),"",SUMPRODUCT(IFERROR(--MID($T244,SEARCH('Nhân công vận hành'!$A$3:$A$100,$T244)-1,1),0),'Nhân công vận hành'!$E$3:$E$100)),""))</f>
        <v>322000</v>
      </c>
      <c r="O244" s="186" cm="1">
        <f t="array" ref="O244">IF(OR($B244="",$S244="",$T244=""),"",IFERROR(IF($S244&lt;&gt;SUMPRODUCT(IFERROR(--MID($T244,SEARCH('Nhân công vận hành'!$A$3:$A$100,$T244)-1,1),0)),"",SUMPRODUCT(IFERROR(--MID($T244,SEARCH('Nhân công vận hành'!$A$3:$A$100,$T244)-1,1),0),'Nhân công vận hành'!$F$3:$F$100)),""))</f>
        <v>308000</v>
      </c>
      <c r="P244" s="186" t="e">
        <f t="shared" si="35"/>
        <v>#VALUE!</v>
      </c>
      <c r="Q244" s="186">
        <f t="shared" si="36"/>
        <v>742100</v>
      </c>
      <c r="R244" s="186">
        <f t="shared" si="37"/>
        <v>728100</v>
      </c>
      <c r="S244" s="204">
        <v>1</v>
      </c>
      <c r="T244" s="204" t="s">
        <v>1993</v>
      </c>
      <c r="U244" s="154">
        <f t="shared" si="41"/>
        <v>75</v>
      </c>
      <c r="V244" s="137"/>
      <c r="W244" s="137"/>
      <c r="X244" s="119">
        <f t="shared" si="38"/>
        <v>155201.01428571431</v>
      </c>
      <c r="Y244" s="119">
        <f t="shared" si="39"/>
        <v>40575.428571428572</v>
      </c>
      <c r="Z244" s="119">
        <f t="shared" si="40"/>
        <v>50719.285714285717</v>
      </c>
    </row>
    <row r="245" spans="1:26" ht="31.5">
      <c r="A245" s="144">
        <f>IF(D245="","",SUBTOTAL(3,$D$11:D245))</f>
        <v>190</v>
      </c>
      <c r="B245" s="144" t="s">
        <v>366</v>
      </c>
      <c r="C245" s="150" t="s">
        <v>270</v>
      </c>
      <c r="D245" s="145">
        <v>210</v>
      </c>
      <c r="E245" s="151">
        <v>17</v>
      </c>
      <c r="F245" s="152">
        <v>4</v>
      </c>
      <c r="G245" s="145">
        <v>5</v>
      </c>
      <c r="H245" s="145">
        <v>84</v>
      </c>
      <c r="I245" s="144" t="s">
        <v>188</v>
      </c>
      <c r="J245" s="144" t="s">
        <v>2052</v>
      </c>
      <c r="K245" s="121">
        <v>237786</v>
      </c>
      <c r="L245" s="80">
        <f t="shared" si="34"/>
        <v>194398.57710000005</v>
      </c>
      <c r="M245" s="186" t="str" cm="1">
        <f t="array" ref="M245">IF(OR($B245="",$S245="",$T245=""),"",IFERROR(IF($S245&lt;&gt;SUMPRODUCT(IFERROR(--MID($T245,SEARCH('Nhân công vận hành'!$A$3:$A$100,$T245)-1,1),0)),"",SUMPRODUCT(IFERROR(--MID($T245,SEARCH('Nhân công vận hành'!$A$3:$A$100,$T245)-1,1),0),'Nhân công vận hành'!#REF!)),""))</f>
        <v/>
      </c>
      <c r="N245" s="186" cm="1">
        <f t="array" ref="N245">IF(OR($B245="",$S245="",$T245=""),"",IFERROR(IF($S245&lt;&gt;SUMPRODUCT(IFERROR(--MID($T245,SEARCH('Nhân công vận hành'!$A$3:$A$100,$T245)-1,1),0)),"",SUMPRODUCT(IFERROR(--MID($T245,SEARCH('Nhân công vận hành'!$A$3:$A$100,$T245)-1,1),0),'Nhân công vận hành'!$E$3:$E$100)),""))</f>
        <v>322000</v>
      </c>
      <c r="O245" s="186" cm="1">
        <f t="array" ref="O245">IF(OR($B245="",$S245="",$T245=""),"",IFERROR(IF($S245&lt;&gt;SUMPRODUCT(IFERROR(--MID($T245,SEARCH('Nhân công vận hành'!$A$3:$A$100,$T245)-1,1),0)),"",SUMPRODUCT(IFERROR(--MID($T245,SEARCH('Nhân công vận hành'!$A$3:$A$100,$T245)-1,1),0),'Nhân công vận hành'!$F$3:$F$100)),""))</f>
        <v>308000</v>
      </c>
      <c r="P245" s="186" t="e">
        <f t="shared" si="35"/>
        <v>#VALUE!</v>
      </c>
      <c r="Q245" s="186">
        <f t="shared" si="36"/>
        <v>791600</v>
      </c>
      <c r="R245" s="186">
        <f t="shared" si="37"/>
        <v>777600</v>
      </c>
      <c r="S245" s="204">
        <v>1</v>
      </c>
      <c r="T245" s="204" t="s">
        <v>1993</v>
      </c>
      <c r="U245" s="154">
        <f t="shared" si="41"/>
        <v>84</v>
      </c>
      <c r="V245" s="137"/>
      <c r="W245" s="137"/>
      <c r="X245" s="119">
        <f t="shared" si="38"/>
        <v>173244.08571428573</v>
      </c>
      <c r="Y245" s="119">
        <f t="shared" si="39"/>
        <v>45292.571428571428</v>
      </c>
      <c r="Z245" s="119">
        <f t="shared" si="40"/>
        <v>56615.714285714283</v>
      </c>
    </row>
    <row r="246" spans="1:26" ht="31.5">
      <c r="A246" s="144">
        <f>IF(D246="","",SUBTOTAL(3,$D$11:D246))</f>
        <v>191</v>
      </c>
      <c r="B246" s="144" t="s">
        <v>367</v>
      </c>
      <c r="C246" s="146" t="s">
        <v>368</v>
      </c>
      <c r="D246" s="145">
        <v>180</v>
      </c>
      <c r="E246" s="151">
        <v>22</v>
      </c>
      <c r="F246" s="152">
        <v>3.96</v>
      </c>
      <c r="G246" s="145">
        <v>5</v>
      </c>
      <c r="H246" s="145">
        <v>756</v>
      </c>
      <c r="I246" s="144" t="s">
        <v>188</v>
      </c>
      <c r="J246" s="144" t="s">
        <v>2054</v>
      </c>
      <c r="K246" s="121">
        <v>6642900</v>
      </c>
      <c r="L246" s="80">
        <f t="shared" si="34"/>
        <v>1749587.1939000003</v>
      </c>
      <c r="M246" s="186" t="str" cm="1">
        <f t="array" ref="M246">IF(OR($B246="",$S246="",$T246=""),"",IFERROR(IF($S246&lt;&gt;SUMPRODUCT(IFERROR(--MID($T246,SEARCH('Nhân công vận hành'!$A$3:$A$100,$T246)-1,1),0)),"",SUMPRODUCT(IFERROR(--MID($T246,SEARCH('Nhân công vận hành'!$A$3:$A$100,$T246)-1,1),0),'Nhân công vận hành'!#REF!)),""))</f>
        <v/>
      </c>
      <c r="N246" s="186" cm="1">
        <f t="array" ref="N246">IF(OR($B246="",$S246="",$T246=""),"",IFERROR(IF($S246&lt;&gt;SUMPRODUCT(IFERROR(--MID($T246,SEARCH('Nhân công vận hành'!$A$3:$A$100,$T246)-1,1),0)),"",SUMPRODUCT(IFERROR(--MID($T246,SEARCH('Nhân công vận hành'!$A$3:$A$100,$T246)-1,1),0),'Nhân công vận hành'!$E$3:$E$100)),""))</f>
        <v>644000</v>
      </c>
      <c r="O246" s="186" cm="1">
        <f t="array" ref="O246">IF(OR($B246="",$S246="",$T246=""),"",IFERROR(IF($S246&lt;&gt;SUMPRODUCT(IFERROR(--MID($T246,SEARCH('Nhân công vận hành'!$A$3:$A$100,$T246)-1,1),0)),"",SUMPRODUCT(IFERROR(--MID($T246,SEARCH('Nhân công vận hành'!$A$3:$A$100,$T246)-1,1),0),'Nhân công vận hành'!$F$3:$F$100)),""))</f>
        <v>616000</v>
      </c>
      <c r="P246" s="186" t="e">
        <f t="shared" si="35"/>
        <v>#VALUE!</v>
      </c>
      <c r="Q246" s="186">
        <f t="shared" si="36"/>
        <v>13007500</v>
      </c>
      <c r="R246" s="186">
        <f t="shared" si="37"/>
        <v>12979500</v>
      </c>
      <c r="S246" s="204">
        <v>2</v>
      </c>
      <c r="T246" s="204" t="s">
        <v>1995</v>
      </c>
      <c r="U246" s="154">
        <f t="shared" si="41"/>
        <v>756</v>
      </c>
      <c r="V246" s="137"/>
      <c r="W246" s="137"/>
      <c r="X246" s="119">
        <f t="shared" si="38"/>
        <v>7307190</v>
      </c>
      <c r="Y246" s="119">
        <f t="shared" si="39"/>
        <v>1461437.9999999998</v>
      </c>
      <c r="Z246" s="119">
        <f t="shared" si="40"/>
        <v>1845250</v>
      </c>
    </row>
    <row r="247" spans="1:26" ht="31.5">
      <c r="A247" s="144">
        <f>IF(D247="","",SUBTOTAL(3,$D$11:D247))</f>
        <v>192</v>
      </c>
      <c r="B247" s="144" t="s">
        <v>369</v>
      </c>
      <c r="C247" s="146" t="s">
        <v>370</v>
      </c>
      <c r="D247" s="145">
        <v>240</v>
      </c>
      <c r="E247" s="151">
        <v>15</v>
      </c>
      <c r="F247" s="152">
        <v>2.6</v>
      </c>
      <c r="G247" s="145">
        <v>5</v>
      </c>
      <c r="H247" s="145">
        <v>138</v>
      </c>
      <c r="I247" s="144" t="s">
        <v>188</v>
      </c>
      <c r="J247" s="144" t="s">
        <v>2052</v>
      </c>
      <c r="K247" s="121">
        <v>671738</v>
      </c>
      <c r="L247" s="80">
        <f t="shared" si="34"/>
        <v>319369.09095000004</v>
      </c>
      <c r="M247" s="186" t="str" cm="1">
        <f t="array" ref="M247">IF(OR($B247="",$S247="",$T247=""),"",IFERROR(IF($S247&lt;&gt;SUMPRODUCT(IFERROR(--MID($T247,SEARCH('Nhân công vận hành'!$A$3:$A$100,$T247)-1,1),0)),"",SUMPRODUCT(IFERROR(--MID($T247,SEARCH('Nhân công vận hành'!$A$3:$A$100,$T247)-1,1),0),'Nhân công vận hành'!#REF!)),""))</f>
        <v/>
      </c>
      <c r="N247" s="186" cm="1">
        <f t="array" ref="N247">IF(OR($B247="",$S247="",$T247=""),"",IFERROR(IF($S247&lt;&gt;SUMPRODUCT(IFERROR(--MID($T247,SEARCH('Nhân công vận hành'!$A$3:$A$100,$T247)-1,1),0)),"",SUMPRODUCT(IFERROR(--MID($T247,SEARCH('Nhân công vận hành'!$A$3:$A$100,$T247)-1,1),0),'Nhân công vận hành'!$E$3:$E$100)),""))</f>
        <v>322000</v>
      </c>
      <c r="O247" s="186" cm="1">
        <f t="array" ref="O247">IF(OR($B247="",$S247="",$T247=""),"",IFERROR(IF($S247&lt;&gt;SUMPRODUCT(IFERROR(--MID($T247,SEARCH('Nhân công vận hành'!$A$3:$A$100,$T247)-1,1),0)),"",SUMPRODUCT(IFERROR(--MID($T247,SEARCH('Nhân công vận hành'!$A$3:$A$100,$T247)-1,1),0),'Nhân công vận hành'!$F$3:$F$100)),""))</f>
        <v>308000</v>
      </c>
      <c r="P247" s="186" t="e">
        <f t="shared" si="35"/>
        <v>#VALUE!</v>
      </c>
      <c r="Q247" s="186">
        <f t="shared" si="36"/>
        <v>1231900</v>
      </c>
      <c r="R247" s="186">
        <f t="shared" si="37"/>
        <v>1217900</v>
      </c>
      <c r="S247" s="204">
        <v>1</v>
      </c>
      <c r="T247" s="204" t="s">
        <v>1993</v>
      </c>
      <c r="U247" s="154">
        <f t="shared" si="41"/>
        <v>138</v>
      </c>
      <c r="V247" s="137"/>
      <c r="W247" s="137"/>
      <c r="X247" s="119">
        <f t="shared" si="38"/>
        <v>377852.625</v>
      </c>
      <c r="Y247" s="119">
        <f t="shared" si="39"/>
        <v>72771.616666666669</v>
      </c>
      <c r="Z247" s="119">
        <f t="shared" si="40"/>
        <v>139945.41666666666</v>
      </c>
    </row>
    <row r="248" spans="1:26" ht="31.5">
      <c r="A248" s="144">
        <f>IF(D248="","",SUBTOTAL(3,$D$11:D248))</f>
        <v>193</v>
      </c>
      <c r="B248" s="144" t="s">
        <v>371</v>
      </c>
      <c r="C248" s="146" t="s">
        <v>372</v>
      </c>
      <c r="D248" s="145">
        <v>240</v>
      </c>
      <c r="E248" s="151">
        <v>15</v>
      </c>
      <c r="F248" s="152">
        <v>2.6</v>
      </c>
      <c r="G248" s="145">
        <v>5</v>
      </c>
      <c r="H248" s="145">
        <v>25</v>
      </c>
      <c r="I248" s="144" t="s">
        <v>188</v>
      </c>
      <c r="J248" s="144" t="s">
        <v>2052</v>
      </c>
      <c r="K248" s="121">
        <v>132000</v>
      </c>
      <c r="L248" s="80">
        <f t="shared" si="34"/>
        <v>57856.719375000015</v>
      </c>
      <c r="M248" s="186" t="str" cm="1">
        <f t="array" ref="M248">IF(OR($B248="",$S248="",$T248=""),"",IFERROR(IF($S248&lt;&gt;SUMPRODUCT(IFERROR(--MID($T248,SEARCH('Nhân công vận hành'!$A$3:$A$100,$T248)-1,1),0)),"",SUMPRODUCT(IFERROR(--MID($T248,SEARCH('Nhân công vận hành'!$A$3:$A$100,$T248)-1,1),0),'Nhân công vận hành'!#REF!)),""))</f>
        <v/>
      </c>
      <c r="N248" s="186" cm="1">
        <f t="array" ref="N248">IF(OR($B248="",$S248="",$T248=""),"",IFERROR(IF($S248&lt;&gt;SUMPRODUCT(IFERROR(--MID($T248,SEARCH('Nhân công vận hành'!$A$3:$A$100,$T248)-1,1),0)),"",SUMPRODUCT(IFERROR(--MID($T248,SEARCH('Nhân công vận hành'!$A$3:$A$100,$T248)-1,1),0),'Nhân công vận hành'!$E$3:$E$100)),""))</f>
        <v>322000</v>
      </c>
      <c r="O248" s="186" cm="1">
        <f t="array" ref="O248">IF(OR($B248="",$S248="",$T248=""),"",IFERROR(IF($S248&lt;&gt;SUMPRODUCT(IFERROR(--MID($T248,SEARCH('Nhân công vận hành'!$A$3:$A$100,$T248)-1,1),0)),"",SUMPRODUCT(IFERROR(--MID($T248,SEARCH('Nhân công vận hành'!$A$3:$A$100,$T248)-1,1),0),'Nhân công vận hành'!$F$3:$F$100)),""))</f>
        <v>308000</v>
      </c>
      <c r="P248" s="186" t="e">
        <f t="shared" si="35"/>
        <v>#VALUE!</v>
      </c>
      <c r="Q248" s="186">
        <f t="shared" si="36"/>
        <v>495900</v>
      </c>
      <c r="R248" s="186">
        <f t="shared" si="37"/>
        <v>481900</v>
      </c>
      <c r="S248" s="204">
        <v>1</v>
      </c>
      <c r="T248" s="204" t="s">
        <v>1993</v>
      </c>
      <c r="U248" s="154">
        <f t="shared" si="41"/>
        <v>25</v>
      </c>
      <c r="V248" s="137"/>
      <c r="W248" s="137"/>
      <c r="X248" s="119">
        <f t="shared" si="38"/>
        <v>74250</v>
      </c>
      <c r="Y248" s="119">
        <f t="shared" si="39"/>
        <v>14300.000000000002</v>
      </c>
      <c r="Z248" s="119">
        <f t="shared" si="40"/>
        <v>27500</v>
      </c>
    </row>
    <row r="249" spans="1:26" ht="31.5">
      <c r="A249" s="144">
        <f>IF(D249="","",SUBTOTAL(3,$D$11:D249))</f>
        <v>194</v>
      </c>
      <c r="B249" s="144" t="s">
        <v>373</v>
      </c>
      <c r="C249" s="146" t="s">
        <v>374</v>
      </c>
      <c r="D249" s="145">
        <v>230</v>
      </c>
      <c r="E249" s="151">
        <v>12</v>
      </c>
      <c r="F249" s="152">
        <v>3.1</v>
      </c>
      <c r="G249" s="145">
        <v>5</v>
      </c>
      <c r="H249" s="145">
        <v>48</v>
      </c>
      <c r="I249" s="144" t="s">
        <v>15</v>
      </c>
      <c r="J249" s="144" t="s">
        <v>2052</v>
      </c>
      <c r="K249" s="121">
        <v>1099500</v>
      </c>
      <c r="L249" s="80">
        <f t="shared" si="34"/>
        <v>1001834.1818181816</v>
      </c>
      <c r="M249" s="186" t="str" cm="1">
        <f t="array" ref="M249">IF(OR($B249="",$S249="",$T249=""),"",IFERROR(IF($S249&lt;&gt;SUMPRODUCT(IFERROR(--MID($T249,SEARCH('Nhân công vận hành'!$A$3:$A$100,$T249)-1,1),0)),"",SUMPRODUCT(IFERROR(--MID($T249,SEARCH('Nhân công vận hành'!$A$3:$A$100,$T249)-1,1),0),'Nhân công vận hành'!#REF!)),""))</f>
        <v/>
      </c>
      <c r="N249" s="186" cm="1">
        <f t="array" ref="N249">IF(OR($B249="",$S249="",$T249=""),"",IFERROR(IF($S249&lt;&gt;SUMPRODUCT(IFERROR(--MID($T249,SEARCH('Nhân công vận hành'!$A$3:$A$100,$T249)-1,1),0)),"",SUMPRODUCT(IFERROR(--MID($T249,SEARCH('Nhân công vận hành'!$A$3:$A$100,$T249)-1,1),0),'Nhân công vận hành'!$E$3:$E$100)),""))</f>
        <v>322000</v>
      </c>
      <c r="O249" s="186" cm="1">
        <f t="array" ref="O249">IF(OR($B249="",$S249="",$T249=""),"",IFERROR(IF($S249&lt;&gt;SUMPRODUCT(IFERROR(--MID($T249,SEARCH('Nhân công vận hành'!$A$3:$A$100,$T249)-1,1),0)),"",SUMPRODUCT(IFERROR(--MID($T249,SEARCH('Nhân công vận hành'!$A$3:$A$100,$T249)-1,1),0),'Nhân công vận hành'!$F$3:$F$100)),""))</f>
        <v>308000</v>
      </c>
      <c r="P249" s="186" t="e">
        <f t="shared" si="35"/>
        <v>#VALUE!</v>
      </c>
      <c r="Q249" s="186">
        <f t="shared" si="36"/>
        <v>2227300</v>
      </c>
      <c r="R249" s="186">
        <f t="shared" si="37"/>
        <v>2213300</v>
      </c>
      <c r="S249" s="204">
        <v>1</v>
      </c>
      <c r="T249" s="204" t="s">
        <v>1993</v>
      </c>
      <c r="U249" s="137"/>
      <c r="V249" s="137"/>
      <c r="W249" s="154">
        <f>H249</f>
        <v>48</v>
      </c>
      <c r="X249" s="119">
        <f t="shared" si="38"/>
        <v>516286.95652173914</v>
      </c>
      <c r="Y249" s="119">
        <f t="shared" si="39"/>
        <v>148193.47826086957</v>
      </c>
      <c r="Z249" s="119">
        <f t="shared" si="40"/>
        <v>239021.73913043478</v>
      </c>
    </row>
    <row r="250" spans="1:26">
      <c r="A250" s="144" t="str">
        <f>IF(D250="","",SUBTOTAL(3,$D$11:D250))</f>
        <v/>
      </c>
      <c r="B250" s="148" t="s">
        <v>375</v>
      </c>
      <c r="C250" s="146" t="s">
        <v>376</v>
      </c>
      <c r="D250" s="144"/>
      <c r="E250" s="144"/>
      <c r="F250" s="144"/>
      <c r="G250" s="144"/>
      <c r="H250" s="144"/>
      <c r="I250" s="144"/>
      <c r="J250" s="144">
        <v>0</v>
      </c>
      <c r="K250" s="121"/>
      <c r="L250" s="80">
        <f t="shared" si="34"/>
        <v>0</v>
      </c>
      <c r="M250" s="186"/>
      <c r="N250" s="186"/>
      <c r="O250" s="186"/>
      <c r="P250" s="186"/>
      <c r="Q250" s="186"/>
      <c r="R250" s="186"/>
      <c r="S250" s="204" t="s">
        <v>1992</v>
      </c>
      <c r="T250" s="204" t="s">
        <v>1992</v>
      </c>
      <c r="U250" s="137"/>
      <c r="V250" s="137"/>
      <c r="W250" s="137"/>
      <c r="X250" s="119"/>
      <c r="Y250" s="119"/>
      <c r="Z250" s="119"/>
    </row>
    <row r="251" spans="1:26" ht="31.5">
      <c r="A251" s="144">
        <f>IF(D251="","",SUBTOTAL(3,$D$11:D251))</f>
        <v>195</v>
      </c>
      <c r="B251" s="144" t="s">
        <v>377</v>
      </c>
      <c r="C251" s="150" t="s">
        <v>378</v>
      </c>
      <c r="D251" s="145">
        <v>260</v>
      </c>
      <c r="E251" s="151">
        <v>13</v>
      </c>
      <c r="F251" s="152">
        <v>8.1999999999999993</v>
      </c>
      <c r="G251" s="145">
        <v>5</v>
      </c>
      <c r="H251" s="145">
        <v>52</v>
      </c>
      <c r="I251" s="144" t="s">
        <v>15</v>
      </c>
      <c r="J251" s="144" t="s">
        <v>2052</v>
      </c>
      <c r="K251" s="121">
        <v>3934467</v>
      </c>
      <c r="L251" s="80">
        <f t="shared" si="34"/>
        <v>1085320.3636363635</v>
      </c>
      <c r="M251" s="186" t="str" cm="1">
        <f t="array" ref="M251">IF(OR($B251="",$S251="",$T251=""),"",IFERROR(IF($S251&lt;&gt;SUMPRODUCT(IFERROR(--MID($T251,SEARCH('Nhân công vận hành'!$A$3:$A$100,$T251)-1,1),0)),"",SUMPRODUCT(IFERROR(--MID($T251,SEARCH('Nhân công vận hành'!$A$3:$A$100,$T251)-1,1),0),'Nhân công vận hành'!#REF!)),""))</f>
        <v/>
      </c>
      <c r="N251" s="186" cm="1">
        <f t="array" ref="N251">IF(OR($B251="",$S251="",$T251=""),"",IFERROR(IF($S251&lt;&gt;SUMPRODUCT(IFERROR(--MID($T251,SEARCH('Nhân công vận hành'!$A$3:$A$100,$T251)-1,1),0)),"",SUMPRODUCT(IFERROR(--MID($T251,SEARCH('Nhân công vận hành'!$A$3:$A$100,$T251)-1,1),0),'Nhân công vận hành'!$E$3:$E$100)),""))</f>
        <v>322000</v>
      </c>
      <c r="O251" s="186" cm="1">
        <f t="array" ref="O251">IF(OR($B251="",$S251="",$T251=""),"",IFERROR(IF($S251&lt;&gt;SUMPRODUCT(IFERROR(--MID($T251,SEARCH('Nhân công vận hành'!$A$3:$A$100,$T251)-1,1),0)),"",SUMPRODUCT(IFERROR(--MID($T251,SEARCH('Nhân công vận hành'!$A$3:$A$100,$T251)-1,1),0),'Nhân công vận hành'!$F$3:$F$100)),""))</f>
        <v>308000</v>
      </c>
      <c r="P251" s="186" t="e">
        <f t="shared" si="35"/>
        <v>#VALUE!</v>
      </c>
      <c r="Q251" s="186">
        <f t="shared" si="36"/>
        <v>5175300</v>
      </c>
      <c r="R251" s="186">
        <f t="shared" si="37"/>
        <v>5161300</v>
      </c>
      <c r="S251" s="204">
        <v>1</v>
      </c>
      <c r="T251" s="204" t="s">
        <v>1993</v>
      </c>
      <c r="U251" s="137"/>
      <c r="V251" s="137"/>
      <c r="W251" s="154">
        <f>H251</f>
        <v>52</v>
      </c>
      <c r="X251" s="119">
        <f t="shared" si="38"/>
        <v>1770510.15</v>
      </c>
      <c r="Y251" s="119">
        <f t="shared" si="39"/>
        <v>1240870.3615384614</v>
      </c>
      <c r="Z251" s="119">
        <f t="shared" si="40"/>
        <v>756628.26923076925</v>
      </c>
    </row>
    <row r="252" spans="1:26" ht="31.5">
      <c r="A252" s="144">
        <f>IF(D252="","",SUBTOTAL(3,$D$11:D252))</f>
        <v>196</v>
      </c>
      <c r="B252" s="144" t="s">
        <v>379</v>
      </c>
      <c r="C252" s="150" t="s">
        <v>380</v>
      </c>
      <c r="D252" s="145">
        <v>260</v>
      </c>
      <c r="E252" s="151">
        <v>13</v>
      </c>
      <c r="F252" s="152">
        <v>8.1999999999999993</v>
      </c>
      <c r="G252" s="145">
        <v>5</v>
      </c>
      <c r="H252" s="145">
        <v>68</v>
      </c>
      <c r="I252" s="144" t="s">
        <v>15</v>
      </c>
      <c r="J252" s="144" t="s">
        <v>2052</v>
      </c>
      <c r="K252" s="121">
        <v>4514371</v>
      </c>
      <c r="L252" s="80">
        <f t="shared" si="34"/>
        <v>1419265.0909090908</v>
      </c>
      <c r="M252" s="186" t="str" cm="1">
        <f t="array" ref="M252">IF(OR($B252="",$S252="",$T252=""),"",IFERROR(IF($S252&lt;&gt;SUMPRODUCT(IFERROR(--MID($T252,SEARCH('Nhân công vận hành'!$A$3:$A$100,$T252)-1,1),0)),"",SUMPRODUCT(IFERROR(--MID($T252,SEARCH('Nhân công vận hành'!$A$3:$A$100,$T252)-1,1),0),'Nhân công vận hành'!#REF!)),""))</f>
        <v/>
      </c>
      <c r="N252" s="186" cm="1">
        <f t="array" ref="N252">IF(OR($B252="",$S252="",$T252=""),"",IFERROR(IF($S252&lt;&gt;SUMPRODUCT(IFERROR(--MID($T252,SEARCH('Nhân công vận hành'!$A$3:$A$100,$T252)-1,1),0)),"",SUMPRODUCT(IFERROR(--MID($T252,SEARCH('Nhân công vận hành'!$A$3:$A$100,$T252)-1,1),0),'Nhân công vận hành'!$E$3:$E$100)),""))</f>
        <v>322000</v>
      </c>
      <c r="O252" s="186" cm="1">
        <f t="array" ref="O252">IF(OR($B252="",$S252="",$T252=""),"",IFERROR(IF($S252&lt;&gt;SUMPRODUCT(IFERROR(--MID($T252,SEARCH('Nhân công vận hành'!$A$3:$A$100,$T252)-1,1),0)),"",SUMPRODUCT(IFERROR(--MID($T252,SEARCH('Nhân công vận hành'!$A$3:$A$100,$T252)-1,1),0),'Nhân công vận hành'!$F$3:$F$100)),""))</f>
        <v>308000</v>
      </c>
      <c r="P252" s="186" t="e">
        <f t="shared" si="35"/>
        <v>#VALUE!</v>
      </c>
      <c r="Q252" s="186">
        <f t="shared" si="36"/>
        <v>6064600</v>
      </c>
      <c r="R252" s="186">
        <f t="shared" si="37"/>
        <v>6050600</v>
      </c>
      <c r="S252" s="204">
        <v>1</v>
      </c>
      <c r="T252" s="204" t="s">
        <v>1993</v>
      </c>
      <c r="U252" s="137"/>
      <c r="V252" s="137"/>
      <c r="W252" s="154">
        <f>H252</f>
        <v>68</v>
      </c>
      <c r="X252" s="119">
        <f t="shared" si="38"/>
        <v>2031466.95</v>
      </c>
      <c r="Y252" s="119">
        <f t="shared" si="39"/>
        <v>1423763.1615384612</v>
      </c>
      <c r="Z252" s="119">
        <f t="shared" si="40"/>
        <v>868148.26923076925</v>
      </c>
    </row>
    <row r="253" spans="1:26" ht="31.5">
      <c r="A253" s="144">
        <f>IF(D253="","",SUBTOTAL(3,$D$11:D253))</f>
        <v>197</v>
      </c>
      <c r="B253" s="144" t="s">
        <v>381</v>
      </c>
      <c r="C253" s="150" t="s">
        <v>382</v>
      </c>
      <c r="D253" s="145">
        <v>260</v>
      </c>
      <c r="E253" s="151">
        <v>13</v>
      </c>
      <c r="F253" s="152">
        <v>8.1999999999999993</v>
      </c>
      <c r="G253" s="145">
        <v>5</v>
      </c>
      <c r="H253" s="145">
        <v>96</v>
      </c>
      <c r="I253" s="144" t="s">
        <v>15</v>
      </c>
      <c r="J253" s="144" t="s">
        <v>2052</v>
      </c>
      <c r="K253" s="121">
        <v>11608382</v>
      </c>
      <c r="L253" s="80">
        <f t="shared" si="34"/>
        <v>2003668.3636363633</v>
      </c>
      <c r="M253" s="186" t="str" cm="1">
        <f t="array" ref="M253">IF(OR($B253="",$S253="",$T253=""),"",IFERROR(IF($S253&lt;&gt;SUMPRODUCT(IFERROR(--MID($T253,SEARCH('Nhân công vận hành'!$A$3:$A$100,$T253)-1,1),0)),"",SUMPRODUCT(IFERROR(--MID($T253,SEARCH('Nhân công vận hành'!$A$3:$A$100,$T253)-1,1),0),'Nhân công vận hành'!#REF!)),""))</f>
        <v/>
      </c>
      <c r="N253" s="186" cm="1">
        <f t="array" ref="N253">IF(OR($B253="",$S253="",$T253=""),"",IFERROR(IF($S253&lt;&gt;SUMPRODUCT(IFERROR(--MID($T253,SEARCH('Nhân công vận hành'!$A$3:$A$100,$T253)-1,1),0)),"",SUMPRODUCT(IFERROR(--MID($T253,SEARCH('Nhân công vận hành'!$A$3:$A$100,$T253)-1,1),0),'Nhân công vận hành'!$E$3:$E$100)),""))</f>
        <v>322000</v>
      </c>
      <c r="O253" s="186" cm="1">
        <f t="array" ref="O253">IF(OR($B253="",$S253="",$T253=""),"",IFERROR(IF($S253&lt;&gt;SUMPRODUCT(IFERROR(--MID($T253,SEARCH('Nhân công vận hành'!$A$3:$A$100,$T253)-1,1),0)),"",SUMPRODUCT(IFERROR(--MID($T253,SEARCH('Nhân công vận hành'!$A$3:$A$100,$T253)-1,1),0),'Nhân công vận hành'!$F$3:$F$100)),""))</f>
        <v>308000</v>
      </c>
      <c r="P253" s="186" t="e">
        <f t="shared" si="35"/>
        <v>#VALUE!</v>
      </c>
      <c r="Q253" s="186">
        <f t="shared" si="36"/>
        <v>13442900</v>
      </c>
      <c r="R253" s="186">
        <f t="shared" si="37"/>
        <v>13428900</v>
      </c>
      <c r="S253" s="204">
        <v>1</v>
      </c>
      <c r="T253" s="204" t="s">
        <v>1993</v>
      </c>
      <c r="U253" s="137"/>
      <c r="V253" s="137"/>
      <c r="W253" s="154">
        <f>H253</f>
        <v>96</v>
      </c>
      <c r="X253" s="119">
        <f t="shared" si="38"/>
        <v>5223771.9000000004</v>
      </c>
      <c r="Y253" s="119">
        <f t="shared" si="39"/>
        <v>3661105.0923076919</v>
      </c>
      <c r="Z253" s="119">
        <f t="shared" si="40"/>
        <v>2232381.153846154</v>
      </c>
    </row>
    <row r="254" spans="1:26" ht="31.5">
      <c r="A254" s="144">
        <f>IF(D254="","",SUBTOTAL(3,$D$11:D254))</f>
        <v>198</v>
      </c>
      <c r="B254" s="144" t="s">
        <v>383</v>
      </c>
      <c r="C254" s="150" t="s">
        <v>384</v>
      </c>
      <c r="D254" s="145">
        <v>260</v>
      </c>
      <c r="E254" s="151">
        <v>13</v>
      </c>
      <c r="F254" s="152">
        <v>6.5</v>
      </c>
      <c r="G254" s="145">
        <v>5</v>
      </c>
      <c r="H254" s="145">
        <v>137</v>
      </c>
      <c r="I254" s="144" t="s">
        <v>15</v>
      </c>
      <c r="J254" s="144" t="s">
        <v>2052</v>
      </c>
      <c r="K254" s="121">
        <v>14865951</v>
      </c>
      <c r="L254" s="80">
        <f t="shared" si="34"/>
        <v>2859401.7272727271</v>
      </c>
      <c r="M254" s="186" t="str" cm="1">
        <f t="array" ref="M254">IF(OR($B254="",$S254="",$T254=""),"",IFERROR(IF($S254&lt;&gt;SUMPRODUCT(IFERROR(--MID($T254,SEARCH('Nhân công vận hành'!$A$3:$A$100,$T254)-1,1),0)),"",SUMPRODUCT(IFERROR(--MID($T254,SEARCH('Nhân công vận hành'!$A$3:$A$100,$T254)-1,1),0),'Nhân công vận hành'!#REF!)),""))</f>
        <v/>
      </c>
      <c r="N254" s="186" cm="1">
        <f t="array" ref="N254">IF(OR($B254="",$S254="",$T254=""),"",IFERROR(IF($S254&lt;&gt;SUMPRODUCT(IFERROR(--MID($T254,SEARCH('Nhân công vận hành'!$A$3:$A$100,$T254)-1,1),0)),"",SUMPRODUCT(IFERROR(--MID($T254,SEARCH('Nhân công vận hành'!$A$3:$A$100,$T254)-1,1),0),'Nhân công vận hành'!$E$3:$E$100)),""))</f>
        <v>322000</v>
      </c>
      <c r="O254" s="186" cm="1">
        <f t="array" ref="O254">IF(OR($B254="",$S254="",$T254=""),"",IFERROR(IF($S254&lt;&gt;SUMPRODUCT(IFERROR(--MID($T254,SEARCH('Nhân công vận hành'!$A$3:$A$100,$T254)-1,1),0)),"",SUMPRODUCT(IFERROR(--MID($T254,SEARCH('Nhân công vận hành'!$A$3:$A$100,$T254)-1,1),0),'Nhân công vận hành'!$F$3:$F$100)),""))</f>
        <v>308000</v>
      </c>
      <c r="P254" s="186" t="e">
        <f t="shared" si="35"/>
        <v>#VALUE!</v>
      </c>
      <c r="Q254" s="186">
        <f t="shared" si="36"/>
        <v>16446400</v>
      </c>
      <c r="R254" s="186">
        <f t="shared" si="37"/>
        <v>16432400</v>
      </c>
      <c r="S254" s="204">
        <v>1</v>
      </c>
      <c r="T254" s="204" t="s">
        <v>1993</v>
      </c>
      <c r="U254" s="137"/>
      <c r="V254" s="137"/>
      <c r="W254" s="154">
        <f>H254</f>
        <v>137</v>
      </c>
      <c r="X254" s="119">
        <f t="shared" si="38"/>
        <v>6689677.9500000002</v>
      </c>
      <c r="Y254" s="119">
        <f t="shared" si="39"/>
        <v>3716487.75</v>
      </c>
      <c r="Z254" s="119">
        <f t="shared" si="40"/>
        <v>2858836.730769231</v>
      </c>
    </row>
    <row r="255" spans="1:26" ht="31.5">
      <c r="A255" s="144">
        <f>IF(D255="","",SUBTOTAL(3,$D$11:D255))</f>
        <v>199</v>
      </c>
      <c r="B255" s="144" t="s">
        <v>385</v>
      </c>
      <c r="C255" s="150" t="s">
        <v>386</v>
      </c>
      <c r="D255" s="145">
        <v>260</v>
      </c>
      <c r="E255" s="151">
        <v>13</v>
      </c>
      <c r="F255" s="152">
        <v>5.8</v>
      </c>
      <c r="G255" s="145">
        <v>5</v>
      </c>
      <c r="H255" s="144"/>
      <c r="I255" s="144"/>
      <c r="J255" s="144">
        <v>0</v>
      </c>
      <c r="K255" s="121">
        <v>565686</v>
      </c>
      <c r="L255" s="80">
        <f t="shared" si="34"/>
        <v>0</v>
      </c>
      <c r="M255" s="186"/>
      <c r="N255" s="186"/>
      <c r="O255" s="186"/>
      <c r="P255" s="186">
        <f t="shared" si="35"/>
        <v>489500</v>
      </c>
      <c r="Q255" s="186">
        <f t="shared" si="36"/>
        <v>489500</v>
      </c>
      <c r="R255" s="186">
        <f t="shared" si="37"/>
        <v>489500</v>
      </c>
      <c r="S255" s="204" t="s">
        <v>1992</v>
      </c>
      <c r="T255" s="204" t="s">
        <v>1992</v>
      </c>
      <c r="U255" s="137"/>
      <c r="V255" s="137"/>
      <c r="W255" s="137"/>
      <c r="X255" s="119">
        <f t="shared" si="38"/>
        <v>254558.7</v>
      </c>
      <c r="Y255" s="119">
        <f t="shared" si="39"/>
        <v>126191.4923076923</v>
      </c>
      <c r="Z255" s="119">
        <f t="shared" si="40"/>
        <v>108785.76923076923</v>
      </c>
    </row>
    <row r="256" spans="1:26" ht="31.5">
      <c r="A256" s="144">
        <f>IF(D256="","",SUBTOTAL(3,$D$11:D256))</f>
        <v>200</v>
      </c>
      <c r="B256" s="148" t="s">
        <v>387</v>
      </c>
      <c r="C256" s="146" t="s">
        <v>388</v>
      </c>
      <c r="D256" s="145">
        <v>260</v>
      </c>
      <c r="E256" s="151">
        <v>13</v>
      </c>
      <c r="F256" s="152">
        <v>6.5</v>
      </c>
      <c r="G256" s="145">
        <v>5</v>
      </c>
      <c r="H256" s="251" t="s">
        <v>389</v>
      </c>
      <c r="I256" s="252"/>
      <c r="J256" s="144" t="s">
        <v>2052</v>
      </c>
      <c r="K256" s="121">
        <v>4600000</v>
      </c>
      <c r="L256" s="80">
        <f t="shared" si="34"/>
        <v>1063629.4150704546</v>
      </c>
      <c r="M256" s="186" t="str" cm="1">
        <f t="array" ref="M256">IF(OR($B256="",$S256="",$T256=""),"",IFERROR(IF($S256&lt;&gt;SUMPRODUCT(IFERROR(--MID($T256,SEARCH('Nhân công vận hành'!$A$3:$A$100,$T256)-1,1),0)),"",SUMPRODUCT(IFERROR(--MID($T256,SEARCH('Nhân công vận hành'!$A$3:$A$100,$T256)-1,1),0),'Nhân công vận hành'!#REF!)),""))</f>
        <v/>
      </c>
      <c r="N256" s="186" cm="1">
        <f t="array" ref="N256">IF(OR($B256="",$S256="",$T256=""),"",IFERROR(IF($S256&lt;&gt;SUMPRODUCT(IFERROR(--MID($T256,SEARCH('Nhân công vận hành'!$A$3:$A$100,$T256)-1,1),0)),"",SUMPRODUCT(IFERROR(--MID($T256,SEARCH('Nhân công vận hành'!$A$3:$A$100,$T256)-1,1),0),'Nhân công vận hành'!$E$3:$E$100)),""))</f>
        <v>322000</v>
      </c>
      <c r="O256" s="186" cm="1">
        <f t="array" ref="O256">IF(OR($B256="",$S256="",$T256=""),"",IFERROR(IF($S256&lt;&gt;SUMPRODUCT(IFERROR(--MID($T256,SEARCH('Nhân công vận hành'!$A$3:$A$100,$T256)-1,1),0)),"",SUMPRODUCT(IFERROR(--MID($T256,SEARCH('Nhân công vận hành'!$A$3:$A$100,$T256)-1,1),0),'Nhân công vận hành'!$F$3:$F$100)),""))</f>
        <v>308000</v>
      </c>
      <c r="P256" s="186" t="e">
        <f t="shared" si="35"/>
        <v>#VALUE!</v>
      </c>
      <c r="Q256" s="186">
        <f t="shared" si="36"/>
        <v>5490200</v>
      </c>
      <c r="R256" s="186">
        <f t="shared" si="37"/>
        <v>5476200</v>
      </c>
      <c r="S256" s="204">
        <v>1</v>
      </c>
      <c r="T256" s="204" t="s">
        <v>1993</v>
      </c>
      <c r="U256" s="137">
        <v>171</v>
      </c>
      <c r="V256" s="137"/>
      <c r="W256" s="137">
        <v>32</v>
      </c>
      <c r="X256" s="119">
        <f t="shared" si="38"/>
        <v>2070000</v>
      </c>
      <c r="Y256" s="119">
        <f t="shared" si="39"/>
        <v>1150000</v>
      </c>
      <c r="Z256" s="119">
        <f t="shared" si="40"/>
        <v>884615.38461538462</v>
      </c>
    </row>
    <row r="257" spans="1:26">
      <c r="A257" s="144" t="str">
        <f>IF(D257="","",SUBTOTAL(3,$D$11:D257))</f>
        <v/>
      </c>
      <c r="B257" s="148" t="s">
        <v>390</v>
      </c>
      <c r="C257" s="146" t="s">
        <v>391</v>
      </c>
      <c r="D257" s="144"/>
      <c r="E257" s="144"/>
      <c r="F257" s="144"/>
      <c r="G257" s="144"/>
      <c r="H257" s="144"/>
      <c r="I257" s="144"/>
      <c r="J257" s="144">
        <v>0</v>
      </c>
      <c r="K257" s="121"/>
      <c r="L257" s="80">
        <f t="shared" si="34"/>
        <v>0</v>
      </c>
      <c r="M257" s="186"/>
      <c r="N257" s="186"/>
      <c r="O257" s="186"/>
      <c r="P257" s="186"/>
      <c r="Q257" s="186"/>
      <c r="R257" s="186"/>
      <c r="S257" s="204" t="s">
        <v>1992</v>
      </c>
      <c r="T257" s="204" t="s">
        <v>1992</v>
      </c>
      <c r="U257" s="137"/>
      <c r="V257" s="137"/>
      <c r="W257" s="137"/>
      <c r="X257" s="119"/>
      <c r="Y257" s="119"/>
      <c r="Z257" s="119"/>
    </row>
    <row r="258" spans="1:26" ht="31.5">
      <c r="A258" s="144">
        <f>IF(D258="","",SUBTOTAL(3,$D$11:D258))</f>
        <v>201</v>
      </c>
      <c r="B258" s="144" t="s">
        <v>392</v>
      </c>
      <c r="C258" s="150" t="s">
        <v>393</v>
      </c>
      <c r="D258" s="145">
        <v>260</v>
      </c>
      <c r="E258" s="151">
        <v>13</v>
      </c>
      <c r="F258" s="152">
        <v>6.5</v>
      </c>
      <c r="G258" s="145">
        <v>5</v>
      </c>
      <c r="H258" s="251" t="s">
        <v>394</v>
      </c>
      <c r="I258" s="252"/>
      <c r="J258" s="144" t="s">
        <v>2052</v>
      </c>
      <c r="K258" s="121">
        <v>5354545</v>
      </c>
      <c r="L258" s="80">
        <f t="shared" si="34"/>
        <v>1137858.5217886362</v>
      </c>
      <c r="M258" s="186" t="str" cm="1">
        <f t="array" ref="M258">IF(OR($B258="",$S258="",$T258=""),"",IFERROR(IF($S258&lt;&gt;SUMPRODUCT(IFERROR(--MID($T258,SEARCH('Nhân công vận hành'!$A$3:$A$100,$T258)-1,1),0)),"",SUMPRODUCT(IFERROR(--MID($T258,SEARCH('Nhân công vận hành'!$A$3:$A$100,$T258)-1,1),0),'Nhân công vận hành'!#REF!)),""))</f>
        <v/>
      </c>
      <c r="N258" s="186" cm="1">
        <f t="array" ref="N258">IF(OR($B258="",$S258="",$T258=""),"",IFERROR(IF($S258&lt;&gt;SUMPRODUCT(IFERROR(--MID($T258,SEARCH('Nhân công vận hành'!$A$3:$A$100,$T258)-1,1),0)),"",SUMPRODUCT(IFERROR(--MID($T258,SEARCH('Nhân công vận hành'!$A$3:$A$100,$T258)-1,1),0),'Nhân công vận hành'!$E$3:$E$100)),""))</f>
        <v>322000</v>
      </c>
      <c r="O258" s="186" cm="1">
        <f t="array" ref="O258">IF(OR($B258="",$S258="",$T258=""),"",IFERROR(IF($S258&lt;&gt;SUMPRODUCT(IFERROR(--MID($T258,SEARCH('Nhân công vận hành'!$A$3:$A$100,$T258)-1,1),0)),"",SUMPRODUCT(IFERROR(--MID($T258,SEARCH('Nhân công vận hành'!$A$3:$A$100,$T258)-1,1),0),'Nhân công vận hành'!$F$3:$F$100)),""))</f>
        <v>308000</v>
      </c>
      <c r="P258" s="186" t="e">
        <f t="shared" si="35"/>
        <v>#VALUE!</v>
      </c>
      <c r="Q258" s="186">
        <f t="shared" si="36"/>
        <v>6237800</v>
      </c>
      <c r="R258" s="186">
        <f t="shared" si="37"/>
        <v>6223800</v>
      </c>
      <c r="S258" s="204">
        <v>1</v>
      </c>
      <c r="T258" s="204" t="s">
        <v>1993</v>
      </c>
      <c r="U258" s="137">
        <v>167</v>
      </c>
      <c r="V258" s="137"/>
      <c r="W258" s="137">
        <v>36</v>
      </c>
      <c r="X258" s="119">
        <f t="shared" si="38"/>
        <v>2409545.25</v>
      </c>
      <c r="Y258" s="119">
        <f t="shared" si="39"/>
        <v>1338636.25</v>
      </c>
      <c r="Z258" s="119">
        <f t="shared" si="40"/>
        <v>1029720.1923076923</v>
      </c>
    </row>
    <row r="259" spans="1:26" ht="31.5">
      <c r="A259" s="144">
        <f>IF(D259="","",SUBTOTAL(3,$D$11:D259))</f>
        <v>202</v>
      </c>
      <c r="B259" s="144" t="s">
        <v>395</v>
      </c>
      <c r="C259" s="150" t="s">
        <v>396</v>
      </c>
      <c r="D259" s="145">
        <v>260</v>
      </c>
      <c r="E259" s="151">
        <v>13</v>
      </c>
      <c r="F259" s="152">
        <v>6.5</v>
      </c>
      <c r="G259" s="145">
        <v>5</v>
      </c>
      <c r="H259" s="251" t="s">
        <v>397</v>
      </c>
      <c r="I259" s="252"/>
      <c r="J259" s="144" t="s">
        <v>2052</v>
      </c>
      <c r="K259" s="121">
        <v>6109091</v>
      </c>
      <c r="L259" s="80">
        <f t="shared" si="34"/>
        <v>1288285.9921636363</v>
      </c>
      <c r="M259" s="186" t="str" cm="1">
        <f t="array" ref="M259">IF(OR($B259="",$S259="",$T259=""),"",IFERROR(IF($S259&lt;&gt;SUMPRODUCT(IFERROR(--MID($T259,SEARCH('Nhân công vận hành'!$A$3:$A$100,$T259)-1,1),0)),"",SUMPRODUCT(IFERROR(--MID($T259,SEARCH('Nhân công vận hành'!$A$3:$A$100,$T259)-1,1),0),'Nhân công vận hành'!#REF!)),""))</f>
        <v/>
      </c>
      <c r="N259" s="186" cm="1">
        <f t="array" ref="N259">IF(OR($B259="",$S259="",$T259=""),"",IFERROR(IF($S259&lt;&gt;SUMPRODUCT(IFERROR(--MID($T259,SEARCH('Nhân công vận hành'!$A$3:$A$100,$T259)-1,1),0)),"",SUMPRODUCT(IFERROR(--MID($T259,SEARCH('Nhân công vận hành'!$A$3:$A$100,$T259)-1,1),0),'Nhân công vận hành'!$E$3:$E$100)),""))</f>
        <v>322000</v>
      </c>
      <c r="O259" s="186" cm="1">
        <f t="array" ref="O259">IF(OR($B259="",$S259="",$T259=""),"",IFERROR(IF($S259&lt;&gt;SUMPRODUCT(IFERROR(--MID($T259,SEARCH('Nhân công vận hành'!$A$3:$A$100,$T259)-1,1),0)),"",SUMPRODUCT(IFERROR(--MID($T259,SEARCH('Nhân công vận hành'!$A$3:$A$100,$T259)-1,1),0),'Nhân công vận hành'!$F$3:$F$100)),""))</f>
        <v>308000</v>
      </c>
      <c r="P259" s="186" t="e">
        <f t="shared" si="35"/>
        <v>#VALUE!</v>
      </c>
      <c r="Q259" s="186">
        <f t="shared" si="36"/>
        <v>7061500</v>
      </c>
      <c r="R259" s="186">
        <f t="shared" si="37"/>
        <v>7047500</v>
      </c>
      <c r="S259" s="204">
        <v>1</v>
      </c>
      <c r="T259" s="204" t="s">
        <v>1993</v>
      </c>
      <c r="U259" s="137">
        <v>232</v>
      </c>
      <c r="V259" s="137"/>
      <c r="W259" s="137">
        <v>36</v>
      </c>
      <c r="X259" s="119">
        <f t="shared" si="38"/>
        <v>2749090.95</v>
      </c>
      <c r="Y259" s="119">
        <f t="shared" si="39"/>
        <v>1527272.75</v>
      </c>
      <c r="Z259" s="119">
        <f t="shared" si="40"/>
        <v>1174825.1923076923</v>
      </c>
    </row>
    <row r="260" spans="1:26" ht="47.25">
      <c r="A260" s="144">
        <f>IF(D260="","",SUBTOTAL(3,$D$11:D260))</f>
        <v>203</v>
      </c>
      <c r="B260" s="144" t="s">
        <v>1941</v>
      </c>
      <c r="C260" s="150" t="s">
        <v>1942</v>
      </c>
      <c r="D260" s="145">
        <v>260</v>
      </c>
      <c r="E260" s="151">
        <v>13</v>
      </c>
      <c r="F260" s="152">
        <v>6.5</v>
      </c>
      <c r="G260" s="145">
        <v>5</v>
      </c>
      <c r="H260" s="251" t="s">
        <v>1945</v>
      </c>
      <c r="I260" s="252"/>
      <c r="J260" s="144" t="s">
        <v>2054</v>
      </c>
      <c r="K260" s="121">
        <v>26590503</v>
      </c>
      <c r="L260" s="80">
        <f t="shared" si="34"/>
        <v>2528734.0555636366</v>
      </c>
      <c r="M260" s="121" t="str" cm="1">
        <f t="array" ref="M260">IF(OR($B260="",$S260="",$T260=""),"",IFERROR(IF($S260&lt;&gt;SUMPRODUCT(IFERROR(--MID($T260,SEARCH('Nhân công vận hành'!$A$3:$A$100,$T260)-1,1),0)),"",SUMPRODUCT(IFERROR(--MID($T260,SEARCH('Nhân công vận hành'!$A$3:$A$100,$T260)-1,1),0),'Nhân công vận hành'!#REF!)),""))</f>
        <v/>
      </c>
      <c r="N260" s="121" cm="1">
        <f t="array" ref="N260">IF(OR($B260="",$S260="",$T260=""),"",IFERROR(IF($S260&lt;&gt;SUMPRODUCT(IFERROR(--MID($T260,SEARCH('Nhân công vận hành'!$A$3:$A$100,$T260)-1,1),0)),"",SUMPRODUCT(IFERROR(--MID($T260,SEARCH('Nhân công vận hành'!$A$3:$A$100,$T260)-1,1),0),'Nhân công vận hành'!$E$3:$E$100)),""))</f>
        <v>644000</v>
      </c>
      <c r="O260" s="121" cm="1">
        <f t="array" ref="O260">IF(OR($B260="",$S260="",$T260=""),"",IFERROR(IF($S260&lt;&gt;SUMPRODUCT(IFERROR(--MID($T260,SEARCH('Nhân công vận hành'!$A$3:$A$100,$T260)-1,1),0)),"",SUMPRODUCT(IFERROR(--MID($T260,SEARCH('Nhân công vận hành'!$A$3:$A$100,$T260)-1,1),0),'Nhân công vận hành'!$F$3:$F$100)),""))</f>
        <v>616000</v>
      </c>
      <c r="P260" s="121" t="e">
        <f t="shared" si="35"/>
        <v>#VALUE!</v>
      </c>
      <c r="Q260" s="121">
        <f t="shared" si="36"/>
        <v>26899600</v>
      </c>
      <c r="R260" s="121">
        <f t="shared" si="37"/>
        <v>26871600</v>
      </c>
      <c r="S260" s="204">
        <v>2</v>
      </c>
      <c r="T260" s="204" t="s">
        <v>1995</v>
      </c>
      <c r="U260" s="137">
        <v>768</v>
      </c>
      <c r="V260" s="137"/>
      <c r="W260" s="137">
        <v>36</v>
      </c>
      <c r="X260" s="119">
        <f t="shared" si="38"/>
        <v>11965726.35</v>
      </c>
      <c r="Y260" s="119">
        <f t="shared" si="39"/>
        <v>6647625.75</v>
      </c>
      <c r="Z260" s="119">
        <f t="shared" si="40"/>
        <v>5113558.269230769</v>
      </c>
    </row>
    <row r="261" spans="1:26" ht="31.5">
      <c r="A261" s="144">
        <f>IF(D261="","",SUBTOTAL(3,$D$11:D261))</f>
        <v>204</v>
      </c>
      <c r="B261" s="144" t="s">
        <v>1943</v>
      </c>
      <c r="C261" s="150" t="s">
        <v>1944</v>
      </c>
      <c r="D261" s="145">
        <v>260</v>
      </c>
      <c r="E261" s="151">
        <v>13</v>
      </c>
      <c r="F261" s="152">
        <v>6.5</v>
      </c>
      <c r="G261" s="145">
        <v>5</v>
      </c>
      <c r="H261" s="251"/>
      <c r="I261" s="252"/>
      <c r="J261" s="144" t="s">
        <v>2052</v>
      </c>
      <c r="K261" s="121">
        <v>2659423</v>
      </c>
      <c r="L261" s="80">
        <f t="shared" si="34"/>
        <v>0</v>
      </c>
      <c r="M261" s="186" t="str" cm="1">
        <f t="array" ref="M261">IF(OR($B261="",$S261="",$T261=""),"",IFERROR(IF($S261&lt;&gt;SUMPRODUCT(IFERROR(--MID($T261,SEARCH('Nhân công vận hành'!$A$3:$A$100,$T261)-1,1),0)),"",SUMPRODUCT(IFERROR(--MID($T261,SEARCH('Nhân công vận hành'!$A$3:$A$100,$T261)-1,1),0),'Nhân công vận hành'!#REF!)),""))</f>
        <v/>
      </c>
      <c r="N261" s="186" cm="1">
        <f t="array" ref="N261">IF(OR($B261="",$S261="",$T261=""),"",IFERROR(IF($S261&lt;&gt;SUMPRODUCT(IFERROR(--MID($T261,SEARCH('Nhân công vận hành'!$A$3:$A$100,$T261)-1,1),0)),"",SUMPRODUCT(IFERROR(--MID($T261,SEARCH('Nhân công vận hành'!$A$3:$A$100,$T261)-1,1),0),'Nhân công vận hành'!$E$3:$E$100)),""))</f>
        <v>322000</v>
      </c>
      <c r="O261" s="186" cm="1">
        <f t="array" ref="O261">IF(OR($B261="",$S261="",$T261=""),"",IFERROR(IF($S261&lt;&gt;SUMPRODUCT(IFERROR(--MID($T261,SEARCH('Nhân công vận hành'!$A$3:$A$100,$T261)-1,1),0)),"",SUMPRODUCT(IFERROR(--MID($T261,SEARCH('Nhân công vận hành'!$A$3:$A$100,$T261)-1,1),0),'Nhân công vận hành'!$F$3:$F$100)),""))</f>
        <v>308000</v>
      </c>
      <c r="P261" s="186" t="e">
        <f t="shared" si="35"/>
        <v>#VALUE!</v>
      </c>
      <c r="Q261" s="186">
        <f t="shared" si="36"/>
        <v>2695000</v>
      </c>
      <c r="R261" s="186">
        <f t="shared" si="37"/>
        <v>2681000</v>
      </c>
      <c r="S261" s="204">
        <v>1</v>
      </c>
      <c r="T261" s="204" t="s">
        <v>1993</v>
      </c>
      <c r="U261" s="137"/>
      <c r="V261" s="137"/>
      <c r="W261" s="137"/>
      <c r="X261" s="119">
        <f t="shared" si="38"/>
        <v>1196740.3500000001</v>
      </c>
      <c r="Y261" s="119">
        <f t="shared" si="39"/>
        <v>664855.75</v>
      </c>
      <c r="Z261" s="119">
        <f t="shared" si="40"/>
        <v>511427.5</v>
      </c>
    </row>
    <row r="262" spans="1:26">
      <c r="A262" s="144">
        <f>IF(D262="","",SUBTOTAL(3,$D$11:D262))</f>
        <v>205</v>
      </c>
      <c r="B262" s="148" t="s">
        <v>398</v>
      </c>
      <c r="C262" s="146" t="s">
        <v>399</v>
      </c>
      <c r="D262" s="145">
        <v>260</v>
      </c>
      <c r="E262" s="151">
        <v>13</v>
      </c>
      <c r="F262" s="152">
        <v>6.5</v>
      </c>
      <c r="G262" s="145">
        <v>5</v>
      </c>
      <c r="H262" s="144"/>
      <c r="I262" s="144"/>
      <c r="J262" s="144">
        <v>0</v>
      </c>
      <c r="K262" s="121">
        <v>14800</v>
      </c>
      <c r="L262" s="80">
        <f t="shared" si="34"/>
        <v>0</v>
      </c>
      <c r="M262" s="186"/>
      <c r="N262" s="186"/>
      <c r="O262" s="186"/>
      <c r="P262" s="186">
        <f t="shared" si="35"/>
        <v>13900</v>
      </c>
      <c r="Q262" s="186">
        <f t="shared" si="36"/>
        <v>13900</v>
      </c>
      <c r="R262" s="186">
        <f t="shared" si="37"/>
        <v>13900</v>
      </c>
      <c r="S262" s="204" t="s">
        <v>1992</v>
      </c>
      <c r="T262" s="204" t="s">
        <v>1992</v>
      </c>
      <c r="U262" s="137"/>
      <c r="V262" s="137"/>
      <c r="W262" s="137"/>
      <c r="X262" s="119">
        <f t="shared" si="38"/>
        <v>7400</v>
      </c>
      <c r="Y262" s="119">
        <f t="shared" si="39"/>
        <v>3700</v>
      </c>
      <c r="Z262" s="119">
        <f t="shared" si="40"/>
        <v>2846.1538461538462</v>
      </c>
    </row>
    <row r="263" spans="1:26" ht="31.5">
      <c r="A263" s="144" t="str">
        <f>IF(D263="","",SUBTOTAL(3,$D$11:D263))</f>
        <v/>
      </c>
      <c r="B263" s="148" t="s">
        <v>400</v>
      </c>
      <c r="C263" s="146" t="s">
        <v>401</v>
      </c>
      <c r="D263" s="144"/>
      <c r="E263" s="144"/>
      <c r="F263" s="144"/>
      <c r="G263" s="144"/>
      <c r="H263" s="144"/>
      <c r="I263" s="144"/>
      <c r="J263" s="144">
        <v>0</v>
      </c>
      <c r="K263" s="121"/>
      <c r="L263" s="80">
        <f t="shared" si="34"/>
        <v>0</v>
      </c>
      <c r="M263" s="186"/>
      <c r="N263" s="186"/>
      <c r="O263" s="186"/>
      <c r="P263" s="186"/>
      <c r="Q263" s="186"/>
      <c r="R263" s="186"/>
      <c r="S263" s="204" t="s">
        <v>1992</v>
      </c>
      <c r="T263" s="204" t="s">
        <v>1992</v>
      </c>
      <c r="U263" s="137"/>
      <c r="V263" s="137"/>
      <c r="W263" s="137"/>
      <c r="X263" s="119"/>
      <c r="Y263" s="119"/>
      <c r="Z263" s="119"/>
    </row>
    <row r="264" spans="1:26" ht="31.5">
      <c r="A264" s="144">
        <f>IF(D264="","",SUBTOTAL(3,$D$11:D264))</f>
        <v>206</v>
      </c>
      <c r="B264" s="144" t="s">
        <v>402</v>
      </c>
      <c r="C264" s="150" t="s">
        <v>403</v>
      </c>
      <c r="D264" s="145">
        <v>300</v>
      </c>
      <c r="E264" s="151">
        <v>16</v>
      </c>
      <c r="F264" s="152">
        <v>6.4</v>
      </c>
      <c r="G264" s="145">
        <v>5</v>
      </c>
      <c r="H264" s="145">
        <v>13</v>
      </c>
      <c r="I264" s="144" t="s">
        <v>188</v>
      </c>
      <c r="J264" s="144" t="s">
        <v>2052</v>
      </c>
      <c r="K264" s="121">
        <v>25796</v>
      </c>
      <c r="L264" s="80">
        <f t="shared" si="34"/>
        <v>30085.494075000006</v>
      </c>
      <c r="M264" s="186" t="str" cm="1">
        <f t="array" ref="M264">IF(OR($B264="",$S264="",$T264=""),"",IFERROR(IF($S264&lt;&gt;SUMPRODUCT(IFERROR(--MID($T264,SEARCH('Nhân công vận hành'!$A$3:$A$100,$T264)-1,1),0)),"",SUMPRODUCT(IFERROR(--MID($T264,SEARCH('Nhân công vận hành'!$A$3:$A$100,$T264)-1,1),0),'Nhân công vận hành'!#REF!)),""))</f>
        <v/>
      </c>
      <c r="N264" s="186" cm="1">
        <f t="array" ref="N264">IF(OR($B264="",$S264="",$T264=""),"",IFERROR(IF($S264&lt;&gt;SUMPRODUCT(IFERROR(--MID($T264,SEARCH('Nhân công vận hành'!$A$3:$A$100,$T264)-1,1),0)),"",SUMPRODUCT(IFERROR(--MID($T264,SEARCH('Nhân công vận hành'!$A$3:$A$100,$T264)-1,1),0),'Nhân công vận hành'!$E$3:$E$100)),""))</f>
        <v>322000</v>
      </c>
      <c r="O264" s="186" cm="1">
        <f t="array" ref="O264">IF(OR($B264="",$S264="",$T264=""),"",IFERROR(IF($S264&lt;&gt;SUMPRODUCT(IFERROR(--MID($T264,SEARCH('Nhân công vận hành'!$A$3:$A$100,$T264)-1,1),0)),"",SUMPRODUCT(IFERROR(--MID($T264,SEARCH('Nhân công vận hành'!$A$3:$A$100,$T264)-1,1),0),'Nhân công vận hành'!$F$3:$F$100)),""))</f>
        <v>308000</v>
      </c>
      <c r="P264" s="186" t="e">
        <f t="shared" si="35"/>
        <v>#VALUE!</v>
      </c>
      <c r="Q264" s="186">
        <f t="shared" si="36"/>
        <v>375600</v>
      </c>
      <c r="R264" s="186">
        <f t="shared" si="37"/>
        <v>361600</v>
      </c>
      <c r="S264" s="204">
        <v>1</v>
      </c>
      <c r="T264" s="204" t="s">
        <v>1993</v>
      </c>
      <c r="U264" s="154">
        <f>H264</f>
        <v>13</v>
      </c>
      <c r="V264" s="137"/>
      <c r="W264" s="137"/>
      <c r="X264" s="119">
        <f t="shared" si="38"/>
        <v>13757.866666666667</v>
      </c>
      <c r="Y264" s="119">
        <f t="shared" si="39"/>
        <v>5503.1466666666665</v>
      </c>
      <c r="Z264" s="119">
        <f t="shared" si="40"/>
        <v>4299.333333333333</v>
      </c>
    </row>
    <row r="265" spans="1:26" ht="31.5">
      <c r="A265" s="144">
        <f>IF(D265="","",SUBTOTAL(3,$D$11:D265))</f>
        <v>207</v>
      </c>
      <c r="B265" s="144" t="s">
        <v>404</v>
      </c>
      <c r="C265" s="150" t="s">
        <v>405</v>
      </c>
      <c r="D265" s="145">
        <v>300</v>
      </c>
      <c r="E265" s="151">
        <v>15</v>
      </c>
      <c r="F265" s="152">
        <v>5.8</v>
      </c>
      <c r="G265" s="145">
        <v>5</v>
      </c>
      <c r="H265" s="145">
        <v>18</v>
      </c>
      <c r="I265" s="144" t="s">
        <v>188</v>
      </c>
      <c r="J265" s="144" t="s">
        <v>2052</v>
      </c>
      <c r="K265" s="121">
        <v>177479</v>
      </c>
      <c r="L265" s="80">
        <f t="shared" si="34"/>
        <v>41656.837950000008</v>
      </c>
      <c r="M265" s="186" t="str" cm="1">
        <f t="array" ref="M265">IF(OR($B265="",$S265="",$T265=""),"",IFERROR(IF($S265&lt;&gt;SUMPRODUCT(IFERROR(--MID($T265,SEARCH('Nhân công vận hành'!$A$3:$A$100,$T265)-1,1),0)),"",SUMPRODUCT(IFERROR(--MID($T265,SEARCH('Nhân công vận hành'!$A$3:$A$100,$T265)-1,1),0),'Nhân công vận hành'!#REF!)),""))</f>
        <v/>
      </c>
      <c r="N265" s="186" cm="1">
        <f t="array" ref="N265">IF(OR($B265="",$S265="",$T265=""),"",IFERROR(IF($S265&lt;&gt;SUMPRODUCT(IFERROR(--MID($T265,SEARCH('Nhân công vận hành'!$A$3:$A$100,$T265)-1,1),0)),"",SUMPRODUCT(IFERROR(--MID($T265,SEARCH('Nhân công vận hành'!$A$3:$A$100,$T265)-1,1),0),'Nhân công vận hành'!$E$3:$E$100)),""))</f>
        <v>322000</v>
      </c>
      <c r="O265" s="186" cm="1">
        <f t="array" ref="O265">IF(OR($B265="",$S265="",$T265=""),"",IFERROR(IF($S265&lt;&gt;SUMPRODUCT(IFERROR(--MID($T265,SEARCH('Nhân công vận hành'!$A$3:$A$100,$T265)-1,1),0)),"",SUMPRODUCT(IFERROR(--MID($T265,SEARCH('Nhân công vận hành'!$A$3:$A$100,$T265)-1,1),0),'Nhân công vận hành'!$F$3:$F$100)),""))</f>
        <v>308000</v>
      </c>
      <c r="P265" s="186" t="e">
        <f t="shared" si="35"/>
        <v>#VALUE!</v>
      </c>
      <c r="Q265" s="186">
        <f t="shared" si="36"/>
        <v>507400</v>
      </c>
      <c r="R265" s="186">
        <f t="shared" si="37"/>
        <v>493400</v>
      </c>
      <c r="S265" s="204">
        <v>1</v>
      </c>
      <c r="T265" s="204" t="s">
        <v>1993</v>
      </c>
      <c r="U265" s="154">
        <f>H265</f>
        <v>18</v>
      </c>
      <c r="V265" s="137"/>
      <c r="W265" s="137"/>
      <c r="X265" s="119">
        <f t="shared" si="38"/>
        <v>79865.55</v>
      </c>
      <c r="Y265" s="119">
        <f t="shared" si="39"/>
        <v>34312.606666666667</v>
      </c>
      <c r="Z265" s="119">
        <f t="shared" si="40"/>
        <v>29579.833333333332</v>
      </c>
    </row>
    <row r="266" spans="1:26" ht="31.5">
      <c r="A266" s="144" t="str">
        <f>IF(D266="","",SUBTOTAL(3,$D$11:D266))</f>
        <v/>
      </c>
      <c r="B266" s="148" t="s">
        <v>406</v>
      </c>
      <c r="C266" s="146" t="s">
        <v>407</v>
      </c>
      <c r="D266" s="144"/>
      <c r="E266" s="144"/>
      <c r="F266" s="144"/>
      <c r="G266" s="144"/>
      <c r="H266" s="144"/>
      <c r="I266" s="144"/>
      <c r="J266" s="144">
        <v>0</v>
      </c>
      <c r="K266" s="121"/>
      <c r="L266" s="80">
        <f t="shared" si="34"/>
        <v>0</v>
      </c>
      <c r="M266" s="186"/>
      <c r="N266" s="186"/>
      <c r="O266" s="186"/>
      <c r="P266" s="186"/>
      <c r="Q266" s="186"/>
      <c r="R266" s="186"/>
      <c r="S266" s="204" t="s">
        <v>1992</v>
      </c>
      <c r="T266" s="204" t="s">
        <v>1992</v>
      </c>
      <c r="U266" s="137"/>
      <c r="V266" s="137"/>
      <c r="W266" s="137"/>
      <c r="X266" s="119"/>
      <c r="Y266" s="119"/>
      <c r="Z266" s="119"/>
    </row>
    <row r="267" spans="1:26" ht="31.5">
      <c r="A267" s="144">
        <f>IF(D267="","",SUBTOTAL(3,$D$11:D267))</f>
        <v>208</v>
      </c>
      <c r="B267" s="144" t="s">
        <v>408</v>
      </c>
      <c r="C267" s="150" t="s">
        <v>1845</v>
      </c>
      <c r="D267" s="145">
        <v>300</v>
      </c>
      <c r="E267" s="151">
        <v>15</v>
      </c>
      <c r="F267" s="152">
        <v>5.8</v>
      </c>
      <c r="G267" s="145">
        <v>5</v>
      </c>
      <c r="H267" s="145">
        <v>21</v>
      </c>
      <c r="I267" s="144" t="s">
        <v>188</v>
      </c>
      <c r="J267" s="144" t="s">
        <v>2052</v>
      </c>
      <c r="K267" s="121">
        <v>353468</v>
      </c>
      <c r="L267" s="80">
        <f t="shared" si="34"/>
        <v>48599.644275000013</v>
      </c>
      <c r="M267" s="186" t="str" cm="1">
        <f t="array" ref="M267">IF(OR($B267="",$S267="",$T267=""),"",IFERROR(IF($S267&lt;&gt;SUMPRODUCT(IFERROR(--MID($T267,SEARCH('Nhân công vận hành'!$A$3:$A$100,$T267)-1,1),0)),"",SUMPRODUCT(IFERROR(--MID($T267,SEARCH('Nhân công vận hành'!$A$3:$A$100,$T267)-1,1),0),'Nhân công vận hành'!#REF!)),""))</f>
        <v/>
      </c>
      <c r="N267" s="186" cm="1">
        <f t="array" ref="N267">IF(OR($B267="",$S267="",$T267=""),"",IFERROR(IF($S267&lt;&gt;SUMPRODUCT(IFERROR(--MID($T267,SEARCH('Nhân công vận hành'!$A$3:$A$100,$T267)-1,1),0)),"",SUMPRODUCT(IFERROR(--MID($T267,SEARCH('Nhân công vận hành'!$A$3:$A$100,$T267)-1,1),0),'Nhân công vận hành'!$E$3:$E$100)),""))</f>
        <v>322000</v>
      </c>
      <c r="O267" s="186" cm="1">
        <f t="array" ref="O267">IF(OR($B267="",$S267="",$T267=""),"",IFERROR(IF($S267&lt;&gt;SUMPRODUCT(IFERROR(--MID($T267,SEARCH('Nhân công vận hành'!$A$3:$A$100,$T267)-1,1),0)),"",SUMPRODUCT(IFERROR(--MID($T267,SEARCH('Nhân công vận hành'!$A$3:$A$100,$T267)-1,1),0),'Nhân công vận hành'!$F$3:$F$100)),""))</f>
        <v>308000</v>
      </c>
      <c r="P267" s="186" t="e">
        <f t="shared" si="35"/>
        <v>#VALUE!</v>
      </c>
      <c r="Q267" s="186">
        <f t="shared" si="36"/>
        <v>656900</v>
      </c>
      <c r="R267" s="186">
        <f t="shared" si="37"/>
        <v>642900</v>
      </c>
      <c r="S267" s="204">
        <v>1</v>
      </c>
      <c r="T267" s="204" t="s">
        <v>1993</v>
      </c>
      <c r="U267" s="154">
        <f>H267</f>
        <v>21</v>
      </c>
      <c r="V267" s="137"/>
      <c r="W267" s="137"/>
      <c r="X267" s="119">
        <f t="shared" si="38"/>
        <v>159060.6</v>
      </c>
      <c r="Y267" s="119">
        <f t="shared" si="39"/>
        <v>68337.146666666667</v>
      </c>
      <c r="Z267" s="119">
        <f t="shared" si="40"/>
        <v>58911.333333333336</v>
      </c>
    </row>
    <row r="268" spans="1:26" ht="31.5">
      <c r="A268" s="144" t="str">
        <f>IF(D268="","",SUBTOTAL(3,$D$11:D268))</f>
        <v/>
      </c>
      <c r="B268" s="148" t="s">
        <v>409</v>
      </c>
      <c r="C268" s="146" t="s">
        <v>410</v>
      </c>
      <c r="D268" s="144"/>
      <c r="E268" s="144"/>
      <c r="F268" s="144"/>
      <c r="G268" s="144"/>
      <c r="H268" s="144"/>
      <c r="I268" s="144"/>
      <c r="J268" s="144">
        <v>0</v>
      </c>
      <c r="K268" s="121"/>
      <c r="L268" s="80">
        <f t="shared" si="34"/>
        <v>0</v>
      </c>
      <c r="M268" s="186"/>
      <c r="N268" s="186"/>
      <c r="O268" s="186"/>
      <c r="P268" s="186"/>
      <c r="Q268" s="186"/>
      <c r="R268" s="186"/>
      <c r="S268" s="204" t="s">
        <v>1992</v>
      </c>
      <c r="T268" s="204" t="s">
        <v>1992</v>
      </c>
      <c r="U268" s="137"/>
      <c r="V268" s="137"/>
      <c r="W268" s="137"/>
      <c r="X268" s="119"/>
      <c r="Y268" s="119"/>
      <c r="Z268" s="119"/>
    </row>
    <row r="269" spans="1:26" ht="31.5">
      <c r="A269" s="144">
        <f>IF(D269="","",SUBTOTAL(3,$D$11:D269))</f>
        <v>209</v>
      </c>
      <c r="B269" s="144" t="s">
        <v>411</v>
      </c>
      <c r="C269" s="150" t="s">
        <v>1846</v>
      </c>
      <c r="D269" s="145">
        <v>215</v>
      </c>
      <c r="E269" s="151">
        <v>16</v>
      </c>
      <c r="F269" s="152">
        <v>6.6</v>
      </c>
      <c r="G269" s="145">
        <v>5</v>
      </c>
      <c r="H269" s="145">
        <v>37</v>
      </c>
      <c r="I269" s="144" t="s">
        <v>188</v>
      </c>
      <c r="J269" s="144" t="s">
        <v>2052</v>
      </c>
      <c r="K269" s="121">
        <v>22000</v>
      </c>
      <c r="L269" s="80">
        <f t="shared" ref="L269:L332" si="42">IF(SUMPRODUCT($U$6:$W$6,$U$7:$W$7,$U269:$W269),SUMPRODUCT($U$6:$W$6,$U$7:$W$7,$U269:$W269),0)</f>
        <v>85627.944675000021</v>
      </c>
      <c r="M269" s="186" t="str" cm="1">
        <f t="array" ref="M269">IF(OR($B269="",$S269="",$T269=""),"",IFERROR(IF($S269&lt;&gt;SUMPRODUCT(IFERROR(--MID($T269,SEARCH('Nhân công vận hành'!$A$3:$A$100,$T269)-1,1),0)),"",SUMPRODUCT(IFERROR(--MID($T269,SEARCH('Nhân công vận hành'!$A$3:$A$100,$T269)-1,1),0),'Nhân công vận hành'!#REF!)),""))</f>
        <v/>
      </c>
      <c r="N269" s="186" cm="1">
        <f t="array" ref="N269">IF(OR($B269="",$S269="",$T269=""),"",IFERROR(IF($S269&lt;&gt;SUMPRODUCT(IFERROR(--MID($T269,SEARCH('Nhân công vận hành'!$A$3:$A$100,$T269)-1,1),0)),"",SUMPRODUCT(IFERROR(--MID($T269,SEARCH('Nhân công vận hành'!$A$3:$A$100,$T269)-1,1),0),'Nhân công vận hành'!$E$3:$E$100)),""))</f>
        <v>322000</v>
      </c>
      <c r="O269" s="186" cm="1">
        <f t="array" ref="O269">IF(OR($B269="",$S269="",$T269=""),"",IFERROR(IF($S269&lt;&gt;SUMPRODUCT(IFERROR(--MID($T269,SEARCH('Nhân công vận hành'!$A$3:$A$100,$T269)-1,1),0)),"",SUMPRODUCT(IFERROR(--MID($T269,SEARCH('Nhân công vận hành'!$A$3:$A$100,$T269)-1,1),0),'Nhân công vận hành'!$F$3:$F$100)),""))</f>
        <v>308000</v>
      </c>
      <c r="P269" s="186" t="e">
        <f t="shared" ref="P269:P331" si="43">ROUND(SUM(IFERROR($X269,0),IFERROR($Y269,0),IFERROR($Z269,0),IFERROR($L269,0),IFERROR($M269,0)),-2)</f>
        <v>#VALUE!</v>
      </c>
      <c r="Q269" s="186">
        <f t="shared" ref="Q269:Q331" si="44">ROUND(SUM(IFERROR($X269,0),IFERROR($Y269,0),IFERROR($Z269,0),IFERROR($L269,0),IFERROR($N269,0)),-2)</f>
        <v>435900</v>
      </c>
      <c r="R269" s="186">
        <f t="shared" ref="R269:R331" si="45">ROUND(SUM(IFERROR($X269,0),IFERROR($Y269,0),IFERROR($Z269,0),IFERROR($L269,0),IFERROR($O269,0)),-2)</f>
        <v>421900</v>
      </c>
      <c r="S269" s="204">
        <v>1</v>
      </c>
      <c r="T269" s="204" t="s">
        <v>1993</v>
      </c>
      <c r="U269" s="154">
        <f>H269</f>
        <v>37</v>
      </c>
      <c r="V269" s="137"/>
      <c r="W269" s="137"/>
      <c r="X269" s="119">
        <f t="shared" ref="X269:X331" si="46">IF($K269&gt;0,$K269*1000*IF($K269&gt;=30000,0.9,1)*$E269%/$D269,"")</f>
        <v>16372.093023255815</v>
      </c>
      <c r="Y269" s="119">
        <f t="shared" ref="Y269:Y331" si="47">IF($K269&gt;0,$K269*1000*$F269%/$D269,"")</f>
        <v>6753.4883720930229</v>
      </c>
      <c r="Z269" s="119">
        <f t="shared" ref="Z269:Z331" si="48">IF($K269&gt;0,$K269*1000*$G269%/$D269,"")</f>
        <v>5116.2790697674418</v>
      </c>
    </row>
    <row r="270" spans="1:26" ht="31.5">
      <c r="A270" s="144">
        <f>IF(D270="","",SUBTOTAL(3,$D$11:D270))</f>
        <v>210</v>
      </c>
      <c r="B270" s="144" t="s">
        <v>412</v>
      </c>
      <c r="C270" s="150" t="s">
        <v>1847</v>
      </c>
      <c r="D270" s="145">
        <v>215</v>
      </c>
      <c r="E270" s="151">
        <v>16</v>
      </c>
      <c r="F270" s="152">
        <v>6.6</v>
      </c>
      <c r="G270" s="145">
        <v>5</v>
      </c>
      <c r="H270" s="145">
        <v>50</v>
      </c>
      <c r="I270" s="144" t="s">
        <v>188</v>
      </c>
      <c r="J270" s="144" t="s">
        <v>2052</v>
      </c>
      <c r="K270" s="121">
        <v>43182</v>
      </c>
      <c r="L270" s="80">
        <f t="shared" si="42"/>
        <v>115713.43875000003</v>
      </c>
      <c r="M270" s="186" t="str" cm="1">
        <f t="array" ref="M270">IF(OR($B270="",$S270="",$T270=""),"",IFERROR(IF($S270&lt;&gt;SUMPRODUCT(IFERROR(--MID($T270,SEARCH('Nhân công vận hành'!$A$3:$A$100,$T270)-1,1),0)),"",SUMPRODUCT(IFERROR(--MID($T270,SEARCH('Nhân công vận hành'!$A$3:$A$100,$T270)-1,1),0),'Nhân công vận hành'!#REF!)),""))</f>
        <v/>
      </c>
      <c r="N270" s="186" cm="1">
        <f t="array" ref="N270">IF(OR($B270="",$S270="",$T270=""),"",IFERROR(IF($S270&lt;&gt;SUMPRODUCT(IFERROR(--MID($T270,SEARCH('Nhân công vận hành'!$A$3:$A$100,$T270)-1,1),0)),"",SUMPRODUCT(IFERROR(--MID($T270,SEARCH('Nhân công vận hành'!$A$3:$A$100,$T270)-1,1),0),'Nhân công vận hành'!$E$3:$E$100)),""))</f>
        <v>322000</v>
      </c>
      <c r="O270" s="186" cm="1">
        <f t="array" ref="O270">IF(OR($B270="",$S270="",$T270=""),"",IFERROR(IF($S270&lt;&gt;SUMPRODUCT(IFERROR(--MID($T270,SEARCH('Nhân công vận hành'!$A$3:$A$100,$T270)-1,1),0)),"",SUMPRODUCT(IFERROR(--MID($T270,SEARCH('Nhân công vận hành'!$A$3:$A$100,$T270)-1,1),0),'Nhân công vận hành'!$F$3:$F$100)),""))</f>
        <v>308000</v>
      </c>
      <c r="P270" s="186" t="e">
        <f t="shared" si="43"/>
        <v>#VALUE!</v>
      </c>
      <c r="Q270" s="186">
        <f t="shared" si="44"/>
        <v>489900</v>
      </c>
      <c r="R270" s="186">
        <f t="shared" si="45"/>
        <v>475900</v>
      </c>
      <c r="S270" s="204">
        <v>1</v>
      </c>
      <c r="T270" s="204" t="s">
        <v>1993</v>
      </c>
      <c r="U270" s="154">
        <f>H270</f>
        <v>50</v>
      </c>
      <c r="V270" s="137"/>
      <c r="W270" s="137"/>
      <c r="X270" s="119">
        <f t="shared" si="46"/>
        <v>28921.897674418604</v>
      </c>
      <c r="Y270" s="119">
        <f t="shared" si="47"/>
        <v>13255.86976744186</v>
      </c>
      <c r="Z270" s="119">
        <f t="shared" si="48"/>
        <v>10042.325581395349</v>
      </c>
    </row>
    <row r="271" spans="1:26">
      <c r="A271" s="144" t="str">
        <f>IF(D271="","",SUBTOTAL(3,$D$11:D271))</f>
        <v/>
      </c>
      <c r="B271" s="148" t="s">
        <v>413</v>
      </c>
      <c r="C271" s="219" t="s">
        <v>414</v>
      </c>
      <c r="D271" s="144"/>
      <c r="E271" s="144"/>
      <c r="F271" s="144"/>
      <c r="G271" s="144"/>
      <c r="H271" s="144"/>
      <c r="I271" s="144"/>
      <c r="J271" s="144">
        <v>0</v>
      </c>
      <c r="K271" s="121"/>
      <c r="L271" s="80">
        <f t="shared" si="42"/>
        <v>0</v>
      </c>
      <c r="M271" s="186"/>
      <c r="N271" s="186"/>
      <c r="O271" s="186"/>
      <c r="P271" s="186"/>
      <c r="Q271" s="186"/>
      <c r="R271" s="186"/>
      <c r="S271" s="204" t="s">
        <v>1992</v>
      </c>
      <c r="T271" s="204" t="s">
        <v>1992</v>
      </c>
      <c r="U271" s="137"/>
      <c r="V271" s="137"/>
      <c r="W271" s="137"/>
      <c r="X271" s="119"/>
      <c r="Y271" s="119"/>
      <c r="Z271" s="119"/>
    </row>
    <row r="272" spans="1:26" ht="31.5">
      <c r="A272" s="144" t="str">
        <f>IF(D272="","",SUBTOTAL(3,$D$11:D272))</f>
        <v/>
      </c>
      <c r="B272" s="148" t="s">
        <v>415</v>
      </c>
      <c r="C272" s="146" t="s">
        <v>416</v>
      </c>
      <c r="D272" s="144"/>
      <c r="E272" s="144"/>
      <c r="F272" s="144"/>
      <c r="G272" s="144"/>
      <c r="H272" s="144"/>
      <c r="I272" s="144"/>
      <c r="J272" s="144">
        <v>0</v>
      </c>
      <c r="K272" s="121"/>
      <c r="L272" s="80">
        <f t="shared" si="42"/>
        <v>0</v>
      </c>
      <c r="M272" s="186"/>
      <c r="N272" s="186"/>
      <c r="O272" s="186"/>
      <c r="P272" s="186"/>
      <c r="Q272" s="186"/>
      <c r="R272" s="186"/>
      <c r="S272" s="204" t="s">
        <v>1992</v>
      </c>
      <c r="T272" s="204" t="s">
        <v>1992</v>
      </c>
      <c r="U272" s="137"/>
      <c r="V272" s="137"/>
      <c r="W272" s="137"/>
      <c r="X272" s="119"/>
      <c r="Y272" s="119"/>
      <c r="Z272" s="119"/>
    </row>
    <row r="273" spans="1:26" ht="31.5">
      <c r="A273" s="144">
        <f>IF(D273="","",SUBTOTAL(3,$D$11:D273))</f>
        <v>211</v>
      </c>
      <c r="B273" s="144" t="s">
        <v>417</v>
      </c>
      <c r="C273" s="150" t="s">
        <v>418</v>
      </c>
      <c r="D273" s="145">
        <v>165</v>
      </c>
      <c r="E273" s="151">
        <v>19</v>
      </c>
      <c r="F273" s="152">
        <v>6.5</v>
      </c>
      <c r="G273" s="145">
        <v>5</v>
      </c>
      <c r="H273" s="145">
        <v>8</v>
      </c>
      <c r="I273" s="144" t="s">
        <v>188</v>
      </c>
      <c r="J273" s="144" t="s">
        <v>2052</v>
      </c>
      <c r="K273" s="121">
        <v>23050</v>
      </c>
      <c r="L273" s="80">
        <f t="shared" si="42"/>
        <v>18514.150200000004</v>
      </c>
      <c r="M273" s="186" t="str" cm="1">
        <f t="array" ref="M273">IF(OR($B273="",$S273="",$T273=""),"",IFERROR(IF($S273&lt;&gt;SUMPRODUCT(IFERROR(--MID($T273,SEARCH('Nhân công vận hành'!$A$3:$A$100,$T273)-1,1),0)),"",SUMPRODUCT(IFERROR(--MID($T273,SEARCH('Nhân công vận hành'!$A$3:$A$100,$T273)-1,1),0),'Nhân công vận hành'!#REF!)),""))</f>
        <v/>
      </c>
      <c r="N273" s="186" cm="1">
        <f t="array" ref="N273">IF(OR($B273="",$S273="",$T273=""),"",IFERROR(IF($S273&lt;&gt;SUMPRODUCT(IFERROR(--MID($T273,SEARCH('Nhân công vận hành'!$A$3:$A$100,$T273)-1,1),0)),"",SUMPRODUCT(IFERROR(--MID($T273,SEARCH('Nhân công vận hành'!$A$3:$A$100,$T273)-1,1),0),'Nhân công vận hành'!$E$3:$E$100)),""))</f>
        <v>322000</v>
      </c>
      <c r="O273" s="186" cm="1">
        <f t="array" ref="O273">IF(OR($B273="",$S273="",$T273=""),"",IFERROR(IF($S273&lt;&gt;SUMPRODUCT(IFERROR(--MID($T273,SEARCH('Nhân công vận hành'!$A$3:$A$100,$T273)-1,1),0)),"",SUMPRODUCT(IFERROR(--MID($T273,SEARCH('Nhân công vận hành'!$A$3:$A$100,$T273)-1,1),0),'Nhân công vận hành'!$F$3:$F$100)),""))</f>
        <v>308000</v>
      </c>
      <c r="P273" s="186" t="e">
        <f t="shared" si="43"/>
        <v>#VALUE!</v>
      </c>
      <c r="Q273" s="186">
        <f t="shared" si="44"/>
        <v>383100</v>
      </c>
      <c r="R273" s="186">
        <f t="shared" si="45"/>
        <v>369100</v>
      </c>
      <c r="S273" s="204">
        <v>1</v>
      </c>
      <c r="T273" s="204" t="s">
        <v>1993</v>
      </c>
      <c r="U273" s="154">
        <f>H273</f>
        <v>8</v>
      </c>
      <c r="V273" s="137"/>
      <c r="W273" s="137"/>
      <c r="X273" s="119">
        <f t="shared" si="46"/>
        <v>26542.424242424244</v>
      </c>
      <c r="Y273" s="119">
        <f t="shared" si="47"/>
        <v>9080.30303030303</v>
      </c>
      <c r="Z273" s="119">
        <f t="shared" si="48"/>
        <v>6984.848484848485</v>
      </c>
    </row>
    <row r="274" spans="1:26" ht="31.5">
      <c r="A274" s="144">
        <f>IF(D274="","",SUBTOTAL(3,$D$11:D274))</f>
        <v>212</v>
      </c>
      <c r="B274" s="144" t="s">
        <v>419</v>
      </c>
      <c r="C274" s="150" t="s">
        <v>420</v>
      </c>
      <c r="D274" s="145">
        <v>165</v>
      </c>
      <c r="E274" s="151">
        <v>19</v>
      </c>
      <c r="F274" s="152">
        <v>6.5</v>
      </c>
      <c r="G274" s="145">
        <v>5</v>
      </c>
      <c r="H274" s="145">
        <v>11</v>
      </c>
      <c r="I274" s="144" t="s">
        <v>188</v>
      </c>
      <c r="J274" s="144" t="s">
        <v>2052</v>
      </c>
      <c r="K274" s="121">
        <v>30210</v>
      </c>
      <c r="L274" s="80">
        <f t="shared" si="42"/>
        <v>25456.956525000005</v>
      </c>
      <c r="M274" s="186" t="str" cm="1">
        <f t="array" ref="M274">IF(OR($B274="",$S274="",$T274=""),"",IFERROR(IF($S274&lt;&gt;SUMPRODUCT(IFERROR(--MID($T274,SEARCH('Nhân công vận hành'!$A$3:$A$100,$T274)-1,1),0)),"",SUMPRODUCT(IFERROR(--MID($T274,SEARCH('Nhân công vận hành'!$A$3:$A$100,$T274)-1,1),0),'Nhân công vận hành'!#REF!)),""))</f>
        <v/>
      </c>
      <c r="N274" s="186" cm="1">
        <f t="array" ref="N274">IF(OR($B274="",$S274="",$T274=""),"",IFERROR(IF($S274&lt;&gt;SUMPRODUCT(IFERROR(--MID($T274,SEARCH('Nhân công vận hành'!$A$3:$A$100,$T274)-1,1),0)),"",SUMPRODUCT(IFERROR(--MID($T274,SEARCH('Nhân công vận hành'!$A$3:$A$100,$T274)-1,1),0),'Nhân công vận hành'!$E$3:$E$100)),""))</f>
        <v>322000</v>
      </c>
      <c r="O274" s="186" cm="1">
        <f t="array" ref="O274">IF(OR($B274="",$S274="",$T274=""),"",IFERROR(IF($S274&lt;&gt;SUMPRODUCT(IFERROR(--MID($T274,SEARCH('Nhân công vận hành'!$A$3:$A$100,$T274)-1,1),0)),"",SUMPRODUCT(IFERROR(--MID($T274,SEARCH('Nhân công vận hành'!$A$3:$A$100,$T274)-1,1),0),'Nhân công vận hành'!$F$3:$F$100)),""))</f>
        <v>308000</v>
      </c>
      <c r="P274" s="186" t="e">
        <f t="shared" si="43"/>
        <v>#VALUE!</v>
      </c>
      <c r="Q274" s="186">
        <f t="shared" si="44"/>
        <v>399800</v>
      </c>
      <c r="R274" s="186">
        <f t="shared" si="45"/>
        <v>385800</v>
      </c>
      <c r="S274" s="204">
        <v>1</v>
      </c>
      <c r="T274" s="204" t="s">
        <v>1993</v>
      </c>
      <c r="U274" s="154">
        <f>H274</f>
        <v>11</v>
      </c>
      <c r="V274" s="137"/>
      <c r="W274" s="137"/>
      <c r="X274" s="119">
        <f t="shared" si="46"/>
        <v>31308.545454545456</v>
      </c>
      <c r="Y274" s="119">
        <f t="shared" si="47"/>
        <v>11900.90909090909</v>
      </c>
      <c r="Z274" s="119">
        <f t="shared" si="48"/>
        <v>9154.545454545454</v>
      </c>
    </row>
    <row r="275" spans="1:26" ht="31.5">
      <c r="A275" s="144" t="str">
        <f>IF(D275="","",SUBTOTAL(3,$D$11:D275))</f>
        <v/>
      </c>
      <c r="B275" s="148" t="s">
        <v>421</v>
      </c>
      <c r="C275" s="146" t="s">
        <v>422</v>
      </c>
      <c r="D275" s="144"/>
      <c r="E275" s="144"/>
      <c r="F275" s="144"/>
      <c r="G275" s="144"/>
      <c r="H275" s="144"/>
      <c r="I275" s="144"/>
      <c r="J275" s="144">
        <v>0</v>
      </c>
      <c r="K275" s="121"/>
      <c r="L275" s="80">
        <f t="shared" si="42"/>
        <v>0</v>
      </c>
      <c r="M275" s="186"/>
      <c r="N275" s="186"/>
      <c r="O275" s="186"/>
      <c r="P275" s="186"/>
      <c r="Q275" s="186"/>
      <c r="R275" s="186"/>
      <c r="S275" s="204" t="s">
        <v>1992</v>
      </c>
      <c r="T275" s="204" t="s">
        <v>1992</v>
      </c>
      <c r="U275" s="137"/>
      <c r="V275" s="137"/>
      <c r="W275" s="137"/>
      <c r="X275" s="119"/>
      <c r="Y275" s="119"/>
      <c r="Z275" s="119"/>
    </row>
    <row r="276" spans="1:26" ht="31.5">
      <c r="A276" s="144">
        <f>IF(D276="","",SUBTOTAL(3,$D$11:D276))</f>
        <v>213</v>
      </c>
      <c r="B276" s="144" t="s">
        <v>423</v>
      </c>
      <c r="C276" s="150" t="s">
        <v>424</v>
      </c>
      <c r="D276" s="145">
        <v>170</v>
      </c>
      <c r="E276" s="151">
        <v>19</v>
      </c>
      <c r="F276" s="152">
        <v>6.8</v>
      </c>
      <c r="G276" s="145">
        <v>5</v>
      </c>
      <c r="H276" s="145">
        <v>5</v>
      </c>
      <c r="I276" s="144" t="s">
        <v>188</v>
      </c>
      <c r="J276" s="144" t="s">
        <v>2052</v>
      </c>
      <c r="K276" s="121">
        <v>12841</v>
      </c>
      <c r="L276" s="80">
        <f t="shared" si="42"/>
        <v>11571.343875000002</v>
      </c>
      <c r="M276" s="186" t="str" cm="1">
        <f t="array" ref="M276">IF(OR($B276="",$S276="",$T276=""),"",IFERROR(IF($S276&lt;&gt;SUMPRODUCT(IFERROR(--MID($T276,SEARCH('Nhân công vận hành'!$A$3:$A$100,$T276)-1,1),0)),"",SUMPRODUCT(IFERROR(--MID($T276,SEARCH('Nhân công vận hành'!$A$3:$A$100,$T276)-1,1),0),'Nhân công vận hành'!#REF!)),""))</f>
        <v/>
      </c>
      <c r="N276" s="186" cm="1">
        <f t="array" ref="N276">IF(OR($B276="",$S276="",$T276=""),"",IFERROR(IF($S276&lt;&gt;SUMPRODUCT(IFERROR(--MID($T276,SEARCH('Nhân công vận hành'!$A$3:$A$100,$T276)-1,1),0)),"",SUMPRODUCT(IFERROR(--MID($T276,SEARCH('Nhân công vận hành'!$A$3:$A$100,$T276)-1,1),0),'Nhân công vận hành'!$E$3:$E$100)),""))</f>
        <v>322000</v>
      </c>
      <c r="O276" s="186" cm="1">
        <f t="array" ref="O276">IF(OR($B276="",$S276="",$T276=""),"",IFERROR(IF($S276&lt;&gt;SUMPRODUCT(IFERROR(--MID($T276,SEARCH('Nhân công vận hành'!$A$3:$A$100,$T276)-1,1),0)),"",SUMPRODUCT(IFERROR(--MID($T276,SEARCH('Nhân công vận hành'!$A$3:$A$100,$T276)-1,1),0),'Nhân công vận hành'!$F$3:$F$100)),""))</f>
        <v>308000</v>
      </c>
      <c r="P276" s="186" t="e">
        <f t="shared" si="43"/>
        <v>#VALUE!</v>
      </c>
      <c r="Q276" s="186">
        <f t="shared" si="44"/>
        <v>356800</v>
      </c>
      <c r="R276" s="186">
        <f t="shared" si="45"/>
        <v>342800</v>
      </c>
      <c r="S276" s="204">
        <v>1</v>
      </c>
      <c r="T276" s="204" t="s">
        <v>1993</v>
      </c>
      <c r="U276" s="154">
        <f>H276</f>
        <v>5</v>
      </c>
      <c r="V276" s="137"/>
      <c r="W276" s="137"/>
      <c r="X276" s="119">
        <f t="shared" si="46"/>
        <v>14351.705882352941</v>
      </c>
      <c r="Y276" s="119">
        <f t="shared" si="47"/>
        <v>5136.4000000000005</v>
      </c>
      <c r="Z276" s="119">
        <f t="shared" si="48"/>
        <v>3776.7647058823532</v>
      </c>
    </row>
    <row r="277" spans="1:26" ht="31.5">
      <c r="A277" s="144">
        <f>IF(D277="","",SUBTOTAL(3,$D$11:D277))</f>
        <v>214</v>
      </c>
      <c r="B277" s="144" t="s">
        <v>425</v>
      </c>
      <c r="C277" s="150" t="s">
        <v>426</v>
      </c>
      <c r="D277" s="145">
        <v>170</v>
      </c>
      <c r="E277" s="151">
        <v>19</v>
      </c>
      <c r="F277" s="152">
        <v>6.8</v>
      </c>
      <c r="G277" s="145">
        <v>5</v>
      </c>
      <c r="H277" s="145">
        <v>8</v>
      </c>
      <c r="I277" s="144" t="s">
        <v>188</v>
      </c>
      <c r="J277" s="144" t="s">
        <v>2052</v>
      </c>
      <c r="K277" s="121">
        <v>17828</v>
      </c>
      <c r="L277" s="80">
        <f t="shared" si="42"/>
        <v>18514.150200000004</v>
      </c>
      <c r="M277" s="186" t="str" cm="1">
        <f t="array" ref="M277">IF(OR($B277="",$S277="",$T277=""),"",IFERROR(IF($S277&lt;&gt;SUMPRODUCT(IFERROR(--MID($T277,SEARCH('Nhân công vận hành'!$A$3:$A$100,$T277)-1,1),0)),"",SUMPRODUCT(IFERROR(--MID($T277,SEARCH('Nhân công vận hành'!$A$3:$A$100,$T277)-1,1),0),'Nhân công vận hành'!#REF!)),""))</f>
        <v/>
      </c>
      <c r="N277" s="186" cm="1">
        <f t="array" ref="N277">IF(OR($B277="",$S277="",$T277=""),"",IFERROR(IF($S277&lt;&gt;SUMPRODUCT(IFERROR(--MID($T277,SEARCH('Nhân công vận hành'!$A$3:$A$100,$T277)-1,1),0)),"",SUMPRODUCT(IFERROR(--MID($T277,SEARCH('Nhân công vận hành'!$A$3:$A$100,$T277)-1,1),0),'Nhân công vận hành'!$E$3:$E$100)),""))</f>
        <v>322000</v>
      </c>
      <c r="O277" s="186" cm="1">
        <f t="array" ref="O277">IF(OR($B277="",$S277="",$T277=""),"",IFERROR(IF($S277&lt;&gt;SUMPRODUCT(IFERROR(--MID($T277,SEARCH('Nhân công vận hành'!$A$3:$A$100,$T277)-1,1),0)),"",SUMPRODUCT(IFERROR(--MID($T277,SEARCH('Nhân công vận hành'!$A$3:$A$100,$T277)-1,1),0),'Nhân công vận hành'!$F$3:$F$100)),""))</f>
        <v>308000</v>
      </c>
      <c r="P277" s="186" t="e">
        <f t="shared" si="43"/>
        <v>#VALUE!</v>
      </c>
      <c r="Q277" s="186">
        <f t="shared" si="44"/>
        <v>372800</v>
      </c>
      <c r="R277" s="186">
        <f t="shared" si="45"/>
        <v>358800</v>
      </c>
      <c r="S277" s="204">
        <v>1</v>
      </c>
      <c r="T277" s="204" t="s">
        <v>1993</v>
      </c>
      <c r="U277" s="154">
        <f>H277</f>
        <v>8</v>
      </c>
      <c r="V277" s="137"/>
      <c r="W277" s="137"/>
      <c r="X277" s="119">
        <f t="shared" si="46"/>
        <v>19925.411764705881</v>
      </c>
      <c r="Y277" s="119">
        <f t="shared" si="47"/>
        <v>7131.2</v>
      </c>
      <c r="Z277" s="119">
        <f t="shared" si="48"/>
        <v>5243.5294117647063</v>
      </c>
    </row>
    <row r="278" spans="1:26" ht="31.5">
      <c r="A278" s="144">
        <f>IF(D278="","",SUBTOTAL(3,$D$11:D278))</f>
        <v>215</v>
      </c>
      <c r="B278" s="144" t="s">
        <v>427</v>
      </c>
      <c r="C278" s="150" t="s">
        <v>420</v>
      </c>
      <c r="D278" s="145">
        <v>170</v>
      </c>
      <c r="E278" s="151">
        <v>19</v>
      </c>
      <c r="F278" s="152">
        <v>6.8</v>
      </c>
      <c r="G278" s="145">
        <v>5</v>
      </c>
      <c r="H278" s="145">
        <v>11</v>
      </c>
      <c r="I278" s="144" t="s">
        <v>188</v>
      </c>
      <c r="J278" s="144" t="s">
        <v>2052</v>
      </c>
      <c r="K278" s="121">
        <v>22873</v>
      </c>
      <c r="L278" s="80">
        <f t="shared" si="42"/>
        <v>25456.956525000005</v>
      </c>
      <c r="M278" s="186" t="str" cm="1">
        <f t="array" ref="M278">IF(OR($B278="",$S278="",$T278=""),"",IFERROR(IF($S278&lt;&gt;SUMPRODUCT(IFERROR(--MID($T278,SEARCH('Nhân công vận hành'!$A$3:$A$100,$T278)-1,1),0)),"",SUMPRODUCT(IFERROR(--MID($T278,SEARCH('Nhân công vận hành'!$A$3:$A$100,$T278)-1,1),0),'Nhân công vận hành'!#REF!)),""))</f>
        <v/>
      </c>
      <c r="N278" s="186" cm="1">
        <f t="array" ref="N278">IF(OR($B278="",$S278="",$T278=""),"",IFERROR(IF($S278&lt;&gt;SUMPRODUCT(IFERROR(--MID($T278,SEARCH('Nhân công vận hành'!$A$3:$A$100,$T278)-1,1),0)),"",SUMPRODUCT(IFERROR(--MID($T278,SEARCH('Nhân công vận hành'!$A$3:$A$100,$T278)-1,1),0),'Nhân công vận hành'!$E$3:$E$100)),""))</f>
        <v>322000</v>
      </c>
      <c r="O278" s="186" cm="1">
        <f t="array" ref="O278">IF(OR($B278="",$S278="",$T278=""),"",IFERROR(IF($S278&lt;&gt;SUMPRODUCT(IFERROR(--MID($T278,SEARCH('Nhân công vận hành'!$A$3:$A$100,$T278)-1,1),0)),"",SUMPRODUCT(IFERROR(--MID($T278,SEARCH('Nhân công vận hành'!$A$3:$A$100,$T278)-1,1),0),'Nhân công vận hành'!$F$3:$F$100)),""))</f>
        <v>308000</v>
      </c>
      <c r="P278" s="186" t="e">
        <f t="shared" si="43"/>
        <v>#VALUE!</v>
      </c>
      <c r="Q278" s="186">
        <f t="shared" si="44"/>
        <v>388900</v>
      </c>
      <c r="R278" s="186">
        <f t="shared" si="45"/>
        <v>374900</v>
      </c>
      <c r="S278" s="204">
        <v>1</v>
      </c>
      <c r="T278" s="204" t="s">
        <v>1993</v>
      </c>
      <c r="U278" s="154">
        <f>H278</f>
        <v>11</v>
      </c>
      <c r="V278" s="137"/>
      <c r="W278" s="137"/>
      <c r="X278" s="119">
        <f t="shared" si="46"/>
        <v>25563.941176470587</v>
      </c>
      <c r="Y278" s="119">
        <f t="shared" si="47"/>
        <v>9149.2000000000007</v>
      </c>
      <c r="Z278" s="119">
        <f t="shared" si="48"/>
        <v>6727.3529411764703</v>
      </c>
    </row>
    <row r="279" spans="1:26" ht="31.5">
      <c r="A279" s="144" t="str">
        <f>IF(D279="","",SUBTOTAL(3,$D$11:D279))</f>
        <v/>
      </c>
      <c r="B279" s="148" t="s">
        <v>428</v>
      </c>
      <c r="C279" s="146" t="s">
        <v>429</v>
      </c>
      <c r="D279" s="144"/>
      <c r="E279" s="144"/>
      <c r="F279" s="144"/>
      <c r="G279" s="144"/>
      <c r="H279" s="144"/>
      <c r="I279" s="144"/>
      <c r="J279" s="144">
        <v>0</v>
      </c>
      <c r="K279" s="121"/>
      <c r="L279" s="80">
        <f t="shared" si="42"/>
        <v>0</v>
      </c>
      <c r="M279" s="186"/>
      <c r="N279" s="186"/>
      <c r="O279" s="186"/>
      <c r="P279" s="186"/>
      <c r="Q279" s="186"/>
      <c r="R279" s="186"/>
      <c r="S279" s="204" t="s">
        <v>1992</v>
      </c>
      <c r="T279" s="204" t="s">
        <v>1992</v>
      </c>
      <c r="U279" s="137"/>
      <c r="V279" s="137"/>
      <c r="W279" s="137"/>
      <c r="X279" s="119"/>
      <c r="Y279" s="119"/>
      <c r="Z279" s="119"/>
    </row>
    <row r="280" spans="1:26" ht="31.5">
      <c r="A280" s="144">
        <f>IF(D280="","",SUBTOTAL(3,$D$11:D280))</f>
        <v>216</v>
      </c>
      <c r="B280" s="144" t="s">
        <v>430</v>
      </c>
      <c r="C280" s="150" t="s">
        <v>431</v>
      </c>
      <c r="D280" s="145">
        <v>170</v>
      </c>
      <c r="E280" s="151">
        <v>19</v>
      </c>
      <c r="F280" s="152">
        <v>6.8</v>
      </c>
      <c r="G280" s="145">
        <v>5</v>
      </c>
      <c r="H280" s="145">
        <v>72</v>
      </c>
      <c r="I280" s="144" t="s">
        <v>188</v>
      </c>
      <c r="J280" s="144" t="s">
        <v>2052</v>
      </c>
      <c r="K280" s="121">
        <v>75863</v>
      </c>
      <c r="L280" s="80">
        <f t="shared" si="42"/>
        <v>166627.35180000003</v>
      </c>
      <c r="M280" s="186" t="str" cm="1">
        <f t="array" ref="M280">IF(OR($B280="",$S280="",$T280=""),"",IFERROR(IF($S280&lt;&gt;SUMPRODUCT(IFERROR(--MID($T280,SEARCH('Nhân công vận hành'!$A$3:$A$100,$T280)-1,1),0)),"",SUMPRODUCT(IFERROR(--MID($T280,SEARCH('Nhân công vận hành'!$A$3:$A$100,$T280)-1,1),0),'Nhân công vận hành'!#REF!)),""))</f>
        <v/>
      </c>
      <c r="N280" s="186" cm="1">
        <f t="array" ref="N280">IF(OR($B280="",$S280="",$T280=""),"",IFERROR(IF($S280&lt;&gt;SUMPRODUCT(IFERROR(--MID($T280,SEARCH('Nhân công vận hành'!$A$3:$A$100,$T280)-1,1),0)),"",SUMPRODUCT(IFERROR(--MID($T280,SEARCH('Nhân công vận hành'!$A$3:$A$100,$T280)-1,1),0),'Nhân công vận hành'!$E$3:$E$100)),""))</f>
        <v>322000</v>
      </c>
      <c r="O280" s="186" cm="1">
        <f t="array" ref="O280">IF(OR($B280="",$S280="",$T280=""),"",IFERROR(IF($S280&lt;&gt;SUMPRODUCT(IFERROR(--MID($T280,SEARCH('Nhân công vận hành'!$A$3:$A$100,$T280)-1,1),0)),"",SUMPRODUCT(IFERROR(--MID($T280,SEARCH('Nhân công vận hành'!$A$3:$A$100,$T280)-1,1),0),'Nhân công vận hành'!$F$3:$F$100)),""))</f>
        <v>308000</v>
      </c>
      <c r="P280" s="186" t="e">
        <f t="shared" si="43"/>
        <v>#VALUE!</v>
      </c>
      <c r="Q280" s="186">
        <f t="shared" si="44"/>
        <v>617600</v>
      </c>
      <c r="R280" s="186">
        <f t="shared" si="45"/>
        <v>603600</v>
      </c>
      <c r="S280" s="204">
        <v>1</v>
      </c>
      <c r="T280" s="204" t="s">
        <v>1993</v>
      </c>
      <c r="U280" s="154">
        <f>H280</f>
        <v>72</v>
      </c>
      <c r="V280" s="137"/>
      <c r="W280" s="137"/>
      <c r="X280" s="119">
        <f t="shared" si="46"/>
        <v>76309.25294117647</v>
      </c>
      <c r="Y280" s="119">
        <f t="shared" si="47"/>
        <v>30345.200000000001</v>
      </c>
      <c r="Z280" s="119">
        <f t="shared" si="48"/>
        <v>22312.647058823528</v>
      </c>
    </row>
    <row r="281" spans="1:26" ht="31.5">
      <c r="A281" s="144">
        <f>IF(D281="","",SUBTOTAL(3,$D$11:D281))</f>
        <v>217</v>
      </c>
      <c r="B281" s="144" t="s">
        <v>432</v>
      </c>
      <c r="C281" s="150" t="s">
        <v>433</v>
      </c>
      <c r="D281" s="145">
        <v>170</v>
      </c>
      <c r="E281" s="151">
        <v>19</v>
      </c>
      <c r="F281" s="152">
        <v>6.8</v>
      </c>
      <c r="G281" s="145">
        <v>5</v>
      </c>
      <c r="H281" s="145">
        <v>96</v>
      </c>
      <c r="I281" s="144" t="s">
        <v>188</v>
      </c>
      <c r="J281" s="144" t="s">
        <v>2052</v>
      </c>
      <c r="K281" s="121">
        <v>104103</v>
      </c>
      <c r="L281" s="80">
        <f t="shared" si="42"/>
        <v>222169.80240000004</v>
      </c>
      <c r="M281" s="186" t="str" cm="1">
        <f t="array" ref="M281">IF(OR($B281="",$S281="",$T281=""),"",IFERROR(IF($S281&lt;&gt;SUMPRODUCT(IFERROR(--MID($T281,SEARCH('Nhân công vận hành'!$A$3:$A$100,$T281)-1,1),0)),"",SUMPRODUCT(IFERROR(--MID($T281,SEARCH('Nhân công vận hành'!$A$3:$A$100,$T281)-1,1),0),'Nhân công vận hành'!#REF!)),""))</f>
        <v/>
      </c>
      <c r="N281" s="186" cm="1">
        <f t="array" ref="N281">IF(OR($B281="",$S281="",$T281=""),"",IFERROR(IF($S281&lt;&gt;SUMPRODUCT(IFERROR(--MID($T281,SEARCH('Nhân công vận hành'!$A$3:$A$100,$T281)-1,1),0)),"",SUMPRODUCT(IFERROR(--MID($T281,SEARCH('Nhân công vận hành'!$A$3:$A$100,$T281)-1,1),0),'Nhân công vận hành'!$E$3:$E$100)),""))</f>
        <v>322000</v>
      </c>
      <c r="O281" s="186" cm="1">
        <f t="array" ref="O281">IF(OR($B281="",$S281="",$T281=""),"",IFERROR(IF($S281&lt;&gt;SUMPRODUCT(IFERROR(--MID($T281,SEARCH('Nhân công vận hành'!$A$3:$A$100,$T281)-1,1),0)),"",SUMPRODUCT(IFERROR(--MID($T281,SEARCH('Nhân công vận hành'!$A$3:$A$100,$T281)-1,1),0),'Nhân công vận hành'!$F$3:$F$100)),""))</f>
        <v>308000</v>
      </c>
      <c r="P281" s="186" t="e">
        <f t="shared" si="43"/>
        <v>#VALUE!</v>
      </c>
      <c r="Q281" s="186">
        <f t="shared" si="44"/>
        <v>721100</v>
      </c>
      <c r="R281" s="186">
        <f t="shared" si="45"/>
        <v>707100</v>
      </c>
      <c r="S281" s="204">
        <v>1</v>
      </c>
      <c r="T281" s="204" t="s">
        <v>1993</v>
      </c>
      <c r="U281" s="154">
        <f>H281</f>
        <v>96</v>
      </c>
      <c r="V281" s="137"/>
      <c r="W281" s="137"/>
      <c r="X281" s="119">
        <f t="shared" si="46"/>
        <v>104715.3705882353</v>
      </c>
      <c r="Y281" s="119">
        <f t="shared" si="47"/>
        <v>41641.200000000004</v>
      </c>
      <c r="Z281" s="119">
        <f t="shared" si="48"/>
        <v>30618.529411764706</v>
      </c>
    </row>
    <row r="282" spans="1:26" s="181" customFormat="1" ht="31.5">
      <c r="A282" s="144" t="str">
        <f>IF(D282="","",SUBTOTAL(3,$D$11:D282))</f>
        <v/>
      </c>
      <c r="B282" s="148" t="s">
        <v>1978</v>
      </c>
      <c r="C282" s="146" t="s">
        <v>1979</v>
      </c>
      <c r="D282" s="175"/>
      <c r="E282" s="176"/>
      <c r="F282" s="177"/>
      <c r="G282" s="175"/>
      <c r="H282" s="175"/>
      <c r="I282" s="174"/>
      <c r="J282" s="144">
        <v>0</v>
      </c>
      <c r="K282" s="178"/>
      <c r="L282" s="80">
        <f t="shared" si="42"/>
        <v>0</v>
      </c>
      <c r="M282" s="186"/>
      <c r="N282" s="186"/>
      <c r="O282" s="186"/>
      <c r="P282" s="186"/>
      <c r="Q282" s="186"/>
      <c r="R282" s="186"/>
      <c r="S282" s="204" t="s">
        <v>1992</v>
      </c>
      <c r="T282" s="204" t="s">
        <v>1992</v>
      </c>
      <c r="U282" s="179"/>
      <c r="V282" s="180"/>
      <c r="W282" s="180"/>
      <c r="X282" s="119"/>
      <c r="Y282" s="119"/>
      <c r="Z282" s="119"/>
    </row>
    <row r="283" spans="1:26" ht="31.5">
      <c r="A283" s="144">
        <f>IF(D283="","",SUBTOTAL(3,$D$11:D283))</f>
        <v>218</v>
      </c>
      <c r="B283" s="144" t="s">
        <v>1946</v>
      </c>
      <c r="C283" s="150" t="s">
        <v>1947</v>
      </c>
      <c r="D283" s="145">
        <v>260</v>
      </c>
      <c r="E283" s="151">
        <v>15</v>
      </c>
      <c r="F283" s="152">
        <v>5.6</v>
      </c>
      <c r="G283" s="145">
        <v>5</v>
      </c>
      <c r="H283" s="145">
        <v>85</v>
      </c>
      <c r="I283" s="144" t="s">
        <v>188</v>
      </c>
      <c r="J283" s="144" t="s">
        <v>2054</v>
      </c>
      <c r="K283" s="121">
        <v>1295000</v>
      </c>
      <c r="L283" s="80">
        <f t="shared" si="42"/>
        <v>196712.84587500003</v>
      </c>
      <c r="M283" s="186" t="str" cm="1">
        <f t="array" ref="M283">IF(OR($B283="",$S283="",$T283=""),"",IFERROR(IF($S283&lt;&gt;SUMPRODUCT(IFERROR(--MID($T283,SEARCH('Nhân công vận hành'!$A$3:$A$100,$T283)-1,1),0)),"",SUMPRODUCT(IFERROR(--MID($T283,SEARCH('Nhân công vận hành'!$A$3:$A$100,$T283)-1,1),0),'Nhân công vận hành'!#REF!)),""))</f>
        <v/>
      </c>
      <c r="N283" s="186" cm="1">
        <f t="array" ref="N283">IF(OR($B283="",$S283="",$T283=""),"",IFERROR(IF($S283&lt;&gt;SUMPRODUCT(IFERROR(--MID($T283,SEARCH('Nhân công vận hành'!$A$3:$A$100,$T283)-1,1),0)),"",SUMPRODUCT(IFERROR(--MID($T283,SEARCH('Nhân công vận hành'!$A$3:$A$100,$T283)-1,1),0),'Nhân công vận hành'!$E$3:$E$100)),""))</f>
        <v>644000</v>
      </c>
      <c r="O283" s="186" cm="1">
        <f t="array" ref="O283">IF(OR($B283="",$S283="",$T283=""),"",IFERROR(IF($S283&lt;&gt;SUMPRODUCT(IFERROR(--MID($T283,SEARCH('Nhân công vận hành'!$A$3:$A$100,$T283)-1,1),0)),"",SUMPRODUCT(IFERROR(--MID($T283,SEARCH('Nhân công vận hành'!$A$3:$A$100,$T283)-1,1),0),'Nhân công vận hành'!$F$3:$F$100)),""))</f>
        <v>616000</v>
      </c>
      <c r="P283" s="186" t="e">
        <f t="shared" si="43"/>
        <v>#VALUE!</v>
      </c>
      <c r="Q283" s="186">
        <f t="shared" si="44"/>
        <v>2041100</v>
      </c>
      <c r="R283" s="186">
        <f t="shared" si="45"/>
        <v>2013100</v>
      </c>
      <c r="S283" s="204">
        <v>2</v>
      </c>
      <c r="T283" s="204" t="s">
        <v>1995</v>
      </c>
      <c r="U283" s="154">
        <f>H283</f>
        <v>85</v>
      </c>
      <c r="V283" s="137"/>
      <c r="W283" s="137"/>
      <c r="X283" s="119">
        <f t="shared" si="46"/>
        <v>672403.84615384613</v>
      </c>
      <c r="Y283" s="119">
        <f t="shared" si="47"/>
        <v>278923.07692307688</v>
      </c>
      <c r="Z283" s="119">
        <f t="shared" si="48"/>
        <v>249038.46153846153</v>
      </c>
    </row>
    <row r="284" spans="1:26" ht="31.5">
      <c r="A284" s="144" t="str">
        <f>IF(D284="","",SUBTOTAL(3,$D$11:D284))</f>
        <v/>
      </c>
      <c r="B284" s="148" t="s">
        <v>434</v>
      </c>
      <c r="C284" s="146" t="s">
        <v>435</v>
      </c>
      <c r="D284" s="144"/>
      <c r="E284" s="144"/>
      <c r="F284" s="144"/>
      <c r="G284" s="144"/>
      <c r="H284" s="144"/>
      <c r="I284" s="144"/>
      <c r="J284" s="144">
        <v>0</v>
      </c>
      <c r="K284" s="121"/>
      <c r="L284" s="80">
        <f t="shared" si="42"/>
        <v>0</v>
      </c>
      <c r="M284" s="186"/>
      <c r="N284" s="186"/>
      <c r="O284" s="186"/>
      <c r="P284" s="186"/>
      <c r="Q284" s="186"/>
      <c r="R284" s="186"/>
      <c r="S284" s="204" t="s">
        <v>1992</v>
      </c>
      <c r="T284" s="204" t="s">
        <v>1992</v>
      </c>
      <c r="U284" s="137"/>
      <c r="V284" s="137"/>
      <c r="W284" s="137"/>
      <c r="X284" s="119"/>
      <c r="Y284" s="119"/>
      <c r="Z284" s="119"/>
    </row>
    <row r="285" spans="1:26" ht="31.5">
      <c r="A285" s="144">
        <f>IF(D285="","",SUBTOTAL(3,$D$11:D285))</f>
        <v>219</v>
      </c>
      <c r="B285" s="144" t="s">
        <v>436</v>
      </c>
      <c r="C285" s="150" t="s">
        <v>1848</v>
      </c>
      <c r="D285" s="145">
        <v>260</v>
      </c>
      <c r="E285" s="151">
        <v>15</v>
      </c>
      <c r="F285" s="152">
        <v>5.8</v>
      </c>
      <c r="G285" s="145">
        <v>5</v>
      </c>
      <c r="H285" s="145">
        <v>92</v>
      </c>
      <c r="I285" s="144" t="s">
        <v>188</v>
      </c>
      <c r="J285" s="144" t="s">
        <v>2054</v>
      </c>
      <c r="K285" s="121">
        <v>907804</v>
      </c>
      <c r="L285" s="80">
        <f t="shared" si="42"/>
        <v>212912.72730000003</v>
      </c>
      <c r="M285" s="186" t="str" cm="1">
        <f t="array" ref="M285">IF(OR($B285="",$S285="",$T285=""),"",IFERROR(IF($S285&lt;&gt;SUMPRODUCT(IFERROR(--MID($T285,SEARCH('Nhân công vận hành'!$A$3:$A$100,$T285)-1,1),0)),"",SUMPRODUCT(IFERROR(--MID($T285,SEARCH('Nhân công vận hành'!$A$3:$A$100,$T285)-1,1),0),'Nhân công vận hành'!#REF!)),""))</f>
        <v/>
      </c>
      <c r="N285" s="186" cm="1">
        <f t="array" ref="N285">IF(OR($B285="",$S285="",$T285=""),"",IFERROR(IF($S285&lt;&gt;SUMPRODUCT(IFERROR(--MID($T285,SEARCH('Nhân công vận hành'!$A$3:$A$100,$T285)-1,1),0)),"",SUMPRODUCT(IFERROR(--MID($T285,SEARCH('Nhân công vận hành'!$A$3:$A$100,$T285)-1,1),0),'Nhân công vận hành'!$E$3:$E$100)),""))</f>
        <v>644000</v>
      </c>
      <c r="O285" s="186" cm="1">
        <f t="array" ref="O285">IF(OR($B285="",$S285="",$T285=""),"",IFERROR(IF($S285&lt;&gt;SUMPRODUCT(IFERROR(--MID($T285,SEARCH('Nhân công vận hành'!$A$3:$A$100,$T285)-1,1),0)),"",SUMPRODUCT(IFERROR(--MID($T285,SEARCH('Nhân công vận hành'!$A$3:$A$100,$T285)-1,1),0),'Nhân công vận hành'!$F$3:$F$100)),""))</f>
        <v>616000</v>
      </c>
      <c r="P285" s="186" t="e">
        <f t="shared" si="43"/>
        <v>#VALUE!</v>
      </c>
      <c r="Q285" s="186">
        <f t="shared" si="44"/>
        <v>1705400</v>
      </c>
      <c r="R285" s="186">
        <f t="shared" si="45"/>
        <v>1677400</v>
      </c>
      <c r="S285" s="204">
        <v>2</v>
      </c>
      <c r="T285" s="204" t="s">
        <v>1995</v>
      </c>
      <c r="U285" s="154">
        <f t="shared" ref="U285:U293" si="49">H285</f>
        <v>92</v>
      </c>
      <c r="V285" s="137"/>
      <c r="W285" s="137"/>
      <c r="X285" s="119">
        <f t="shared" si="46"/>
        <v>471359.76923076925</v>
      </c>
      <c r="Y285" s="119">
        <f t="shared" si="47"/>
        <v>202510.12307692308</v>
      </c>
      <c r="Z285" s="119">
        <f t="shared" si="48"/>
        <v>174577.69230769231</v>
      </c>
    </row>
    <row r="286" spans="1:26" ht="31.5">
      <c r="A286" s="144">
        <f>IF(D286="","",SUBTOTAL(3,$D$11:D286))</f>
        <v>220</v>
      </c>
      <c r="B286" s="144" t="s">
        <v>437</v>
      </c>
      <c r="C286" s="150" t="s">
        <v>1849</v>
      </c>
      <c r="D286" s="145">
        <v>260</v>
      </c>
      <c r="E286" s="151">
        <v>15</v>
      </c>
      <c r="F286" s="152">
        <v>5.6</v>
      </c>
      <c r="G286" s="145">
        <v>5</v>
      </c>
      <c r="H286" s="145">
        <v>116</v>
      </c>
      <c r="I286" s="144" t="s">
        <v>188</v>
      </c>
      <c r="J286" s="144" t="s">
        <v>2054</v>
      </c>
      <c r="K286" s="121">
        <v>1264024</v>
      </c>
      <c r="L286" s="80">
        <f t="shared" si="42"/>
        <v>268455.17790000007</v>
      </c>
      <c r="M286" s="186" t="str" cm="1">
        <f t="array" ref="M286">IF(OR($B286="",$S286="",$T286=""),"",IFERROR(IF($S286&lt;&gt;SUMPRODUCT(IFERROR(--MID($T286,SEARCH('Nhân công vận hành'!$A$3:$A$100,$T286)-1,1),0)),"",SUMPRODUCT(IFERROR(--MID($T286,SEARCH('Nhân công vận hành'!$A$3:$A$100,$T286)-1,1),0),'Nhân công vận hành'!#REF!)),""))</f>
        <v/>
      </c>
      <c r="N286" s="186" cm="1">
        <f t="array" ref="N286">IF(OR($B286="",$S286="",$T286=""),"",IFERROR(IF($S286&lt;&gt;SUMPRODUCT(IFERROR(--MID($T286,SEARCH('Nhân công vận hành'!$A$3:$A$100,$T286)-1,1),0)),"",SUMPRODUCT(IFERROR(--MID($T286,SEARCH('Nhân công vận hành'!$A$3:$A$100,$T286)-1,1),0),'Nhân công vận hành'!$E$3:$E$100)),""))</f>
        <v>644000</v>
      </c>
      <c r="O286" s="186" cm="1">
        <f t="array" ref="O286">IF(OR($B286="",$S286="",$T286=""),"",IFERROR(IF($S286&lt;&gt;SUMPRODUCT(IFERROR(--MID($T286,SEARCH('Nhân công vận hành'!$A$3:$A$100,$T286)-1,1),0)),"",SUMPRODUCT(IFERROR(--MID($T286,SEARCH('Nhân công vận hành'!$A$3:$A$100,$T286)-1,1),0),'Nhân công vận hành'!$F$3:$F$100)),""))</f>
        <v>616000</v>
      </c>
      <c r="P286" s="186" t="e">
        <f t="shared" si="43"/>
        <v>#VALUE!</v>
      </c>
      <c r="Q286" s="186">
        <f t="shared" si="44"/>
        <v>2084100</v>
      </c>
      <c r="R286" s="186">
        <f t="shared" si="45"/>
        <v>2056100</v>
      </c>
      <c r="S286" s="204">
        <v>2</v>
      </c>
      <c r="T286" s="204" t="s">
        <v>1995</v>
      </c>
      <c r="U286" s="154">
        <f t="shared" si="49"/>
        <v>116</v>
      </c>
      <c r="V286" s="137"/>
      <c r="W286" s="137"/>
      <c r="X286" s="119">
        <f t="shared" si="46"/>
        <v>656320.15384615387</v>
      </c>
      <c r="Y286" s="119">
        <f t="shared" si="47"/>
        <v>272251.32307692309</v>
      </c>
      <c r="Z286" s="119">
        <f t="shared" si="48"/>
        <v>243081.53846153847</v>
      </c>
    </row>
    <row r="287" spans="1:26" ht="31.5">
      <c r="A287" s="144">
        <f>IF(D287="","",SUBTOTAL(3,$D$11:D287))</f>
        <v>221</v>
      </c>
      <c r="B287" s="144" t="s">
        <v>438</v>
      </c>
      <c r="C287" s="150" t="s">
        <v>1850</v>
      </c>
      <c r="D287" s="145">
        <v>260</v>
      </c>
      <c r="E287" s="151">
        <v>15</v>
      </c>
      <c r="F287" s="152">
        <v>5.6</v>
      </c>
      <c r="G287" s="145">
        <v>5</v>
      </c>
      <c r="H287" s="145">
        <v>172</v>
      </c>
      <c r="I287" s="144" t="s">
        <v>188</v>
      </c>
      <c r="J287" s="144" t="s">
        <v>2054</v>
      </c>
      <c r="K287" s="121">
        <v>1596969</v>
      </c>
      <c r="L287" s="80">
        <f t="shared" si="42"/>
        <v>398054.22930000006</v>
      </c>
      <c r="M287" s="186" t="str" cm="1">
        <f t="array" ref="M287">IF(OR($B287="",$S287="",$T287=""),"",IFERROR(IF($S287&lt;&gt;SUMPRODUCT(IFERROR(--MID($T287,SEARCH('Nhân công vận hành'!$A$3:$A$100,$T287)-1,1),0)),"",SUMPRODUCT(IFERROR(--MID($T287,SEARCH('Nhân công vận hành'!$A$3:$A$100,$T287)-1,1),0),'Nhân công vận hành'!#REF!)),""))</f>
        <v/>
      </c>
      <c r="N287" s="186" cm="1">
        <f t="array" ref="N287">IF(OR($B287="",$S287="",$T287=""),"",IFERROR(IF($S287&lt;&gt;SUMPRODUCT(IFERROR(--MID($T287,SEARCH('Nhân công vận hành'!$A$3:$A$100,$T287)-1,1),0)),"",SUMPRODUCT(IFERROR(--MID($T287,SEARCH('Nhân công vận hành'!$A$3:$A$100,$T287)-1,1),0),'Nhân công vận hành'!$E$3:$E$100)),""))</f>
        <v>644000</v>
      </c>
      <c r="O287" s="186" cm="1">
        <f t="array" ref="O287">IF(OR($B287="",$S287="",$T287=""),"",IFERROR(IF($S287&lt;&gt;SUMPRODUCT(IFERROR(--MID($T287,SEARCH('Nhân công vận hành'!$A$3:$A$100,$T287)-1,1),0)),"",SUMPRODUCT(IFERROR(--MID($T287,SEARCH('Nhân công vận hành'!$A$3:$A$100,$T287)-1,1),0),'Nhân công vận hành'!$F$3:$F$100)),""))</f>
        <v>616000</v>
      </c>
      <c r="P287" s="186" t="e">
        <f t="shared" si="43"/>
        <v>#VALUE!</v>
      </c>
      <c r="Q287" s="186">
        <f t="shared" si="44"/>
        <v>2522300</v>
      </c>
      <c r="R287" s="186">
        <f t="shared" si="45"/>
        <v>2494300</v>
      </c>
      <c r="S287" s="204">
        <v>2</v>
      </c>
      <c r="T287" s="204" t="s">
        <v>1995</v>
      </c>
      <c r="U287" s="154">
        <f t="shared" si="49"/>
        <v>172</v>
      </c>
      <c r="V287" s="137"/>
      <c r="W287" s="137"/>
      <c r="X287" s="119">
        <f t="shared" si="46"/>
        <v>829195.44230769225</v>
      </c>
      <c r="Y287" s="119">
        <f t="shared" si="47"/>
        <v>343962.55384615378</v>
      </c>
      <c r="Z287" s="119">
        <f t="shared" si="48"/>
        <v>307109.42307692306</v>
      </c>
    </row>
    <row r="288" spans="1:26" ht="31.5">
      <c r="A288" s="144">
        <f>IF(D288="","",SUBTOTAL(3,$D$11:D288))</f>
        <v>222</v>
      </c>
      <c r="B288" s="144" t="s">
        <v>439</v>
      </c>
      <c r="C288" s="150" t="s">
        <v>1851</v>
      </c>
      <c r="D288" s="145">
        <v>260</v>
      </c>
      <c r="E288" s="151">
        <v>15</v>
      </c>
      <c r="F288" s="152">
        <v>5.6</v>
      </c>
      <c r="G288" s="145">
        <v>5</v>
      </c>
      <c r="H288" s="145">
        <v>198</v>
      </c>
      <c r="I288" s="144" t="s">
        <v>188</v>
      </c>
      <c r="J288" s="144" t="s">
        <v>2054</v>
      </c>
      <c r="K288" s="121">
        <v>2549373</v>
      </c>
      <c r="L288" s="80">
        <f t="shared" si="42"/>
        <v>458225.21745000011</v>
      </c>
      <c r="M288" s="186" t="str" cm="1">
        <f t="array" ref="M288">IF(OR($B288="",$S288="",$T288=""),"",IFERROR(IF($S288&lt;&gt;SUMPRODUCT(IFERROR(--MID($T288,SEARCH('Nhân công vận hành'!$A$3:$A$100,$T288)-1,1),0)),"",SUMPRODUCT(IFERROR(--MID($T288,SEARCH('Nhân công vận hành'!$A$3:$A$100,$T288)-1,1),0),'Nhân công vận hành'!#REF!)),""))</f>
        <v/>
      </c>
      <c r="N288" s="186" cm="1">
        <f t="array" ref="N288">IF(OR($B288="",$S288="",$T288=""),"",IFERROR(IF($S288&lt;&gt;SUMPRODUCT(IFERROR(--MID($T288,SEARCH('Nhân công vận hành'!$A$3:$A$100,$T288)-1,1),0)),"",SUMPRODUCT(IFERROR(--MID($T288,SEARCH('Nhân công vận hành'!$A$3:$A$100,$T288)-1,1),0),'Nhân công vận hành'!$E$3:$E$100)),""))</f>
        <v>644000</v>
      </c>
      <c r="O288" s="186" cm="1">
        <f t="array" ref="O288">IF(OR($B288="",$S288="",$T288=""),"",IFERROR(IF($S288&lt;&gt;SUMPRODUCT(IFERROR(--MID($T288,SEARCH('Nhân công vận hành'!$A$3:$A$100,$T288)-1,1),0)),"",SUMPRODUCT(IFERROR(--MID($T288,SEARCH('Nhân công vận hành'!$A$3:$A$100,$T288)-1,1),0),'Nhân công vận hành'!$F$3:$F$100)),""))</f>
        <v>616000</v>
      </c>
      <c r="P288" s="186" t="e">
        <f t="shared" si="43"/>
        <v>#VALUE!</v>
      </c>
      <c r="Q288" s="186">
        <f t="shared" si="44"/>
        <v>3465300</v>
      </c>
      <c r="R288" s="186">
        <f t="shared" si="45"/>
        <v>3437300</v>
      </c>
      <c r="S288" s="204">
        <v>2</v>
      </c>
      <c r="T288" s="204" t="s">
        <v>1995</v>
      </c>
      <c r="U288" s="154">
        <f t="shared" si="49"/>
        <v>198</v>
      </c>
      <c r="V288" s="137"/>
      <c r="W288" s="137"/>
      <c r="X288" s="119">
        <f t="shared" si="46"/>
        <v>1323712.9038461538</v>
      </c>
      <c r="Y288" s="119">
        <f t="shared" si="47"/>
        <v>549095.72307692305</v>
      </c>
      <c r="Z288" s="119">
        <f t="shared" si="48"/>
        <v>490264.03846153844</v>
      </c>
    </row>
    <row r="289" spans="1:26" ht="31.5">
      <c r="A289" s="144">
        <f>IF(D289="","",SUBTOTAL(3,$D$11:D289))</f>
        <v>223</v>
      </c>
      <c r="B289" s="144" t="s">
        <v>440</v>
      </c>
      <c r="C289" s="150" t="s">
        <v>1852</v>
      </c>
      <c r="D289" s="145">
        <v>260</v>
      </c>
      <c r="E289" s="151">
        <v>15</v>
      </c>
      <c r="F289" s="152">
        <v>5.3</v>
      </c>
      <c r="G289" s="145">
        <v>5</v>
      </c>
      <c r="H289" s="145">
        <v>265</v>
      </c>
      <c r="I289" s="144" t="s">
        <v>188</v>
      </c>
      <c r="J289" s="144" t="s">
        <v>2054</v>
      </c>
      <c r="K289" s="121">
        <v>2804470</v>
      </c>
      <c r="L289" s="80">
        <f t="shared" si="42"/>
        <v>613281.22537500015</v>
      </c>
      <c r="M289" s="186" t="str" cm="1">
        <f t="array" ref="M289">IF(OR($B289="",$S289="",$T289=""),"",IFERROR(IF($S289&lt;&gt;SUMPRODUCT(IFERROR(--MID($T289,SEARCH('Nhân công vận hành'!$A$3:$A$100,$T289)-1,1),0)),"",SUMPRODUCT(IFERROR(--MID($T289,SEARCH('Nhân công vận hành'!$A$3:$A$100,$T289)-1,1),0),'Nhân công vận hành'!#REF!)),""))</f>
        <v/>
      </c>
      <c r="N289" s="186" cm="1">
        <f t="array" ref="N289">IF(OR($B289="",$S289="",$T289=""),"",IFERROR(IF($S289&lt;&gt;SUMPRODUCT(IFERROR(--MID($T289,SEARCH('Nhân công vận hành'!$A$3:$A$100,$T289)-1,1),0)),"",SUMPRODUCT(IFERROR(--MID($T289,SEARCH('Nhân công vận hành'!$A$3:$A$100,$T289)-1,1),0),'Nhân công vận hành'!$E$3:$E$100)),""))</f>
        <v>644000</v>
      </c>
      <c r="O289" s="186" cm="1">
        <f t="array" ref="O289">IF(OR($B289="",$S289="",$T289=""),"",IFERROR(IF($S289&lt;&gt;SUMPRODUCT(IFERROR(--MID($T289,SEARCH('Nhân công vận hành'!$A$3:$A$100,$T289)-1,1),0)),"",SUMPRODUCT(IFERROR(--MID($T289,SEARCH('Nhân công vận hành'!$A$3:$A$100,$T289)-1,1),0),'Nhân công vận hành'!$F$3:$F$100)),""))</f>
        <v>616000</v>
      </c>
      <c r="P289" s="186" t="e">
        <f t="shared" si="43"/>
        <v>#VALUE!</v>
      </c>
      <c r="Q289" s="186">
        <f t="shared" si="44"/>
        <v>3824400</v>
      </c>
      <c r="R289" s="186">
        <f t="shared" si="45"/>
        <v>3796400</v>
      </c>
      <c r="S289" s="204">
        <v>2</v>
      </c>
      <c r="T289" s="204" t="s">
        <v>1995</v>
      </c>
      <c r="U289" s="154">
        <f t="shared" si="49"/>
        <v>265</v>
      </c>
      <c r="V289" s="137"/>
      <c r="W289" s="137"/>
      <c r="X289" s="119">
        <f t="shared" si="46"/>
        <v>1456167.1153846155</v>
      </c>
      <c r="Y289" s="119">
        <f t="shared" si="47"/>
        <v>571680.42307692312</v>
      </c>
      <c r="Z289" s="119">
        <f t="shared" si="48"/>
        <v>539321.15384615387</v>
      </c>
    </row>
    <row r="290" spans="1:26" ht="31.5">
      <c r="A290" s="144">
        <f>IF(D290="","",SUBTOTAL(3,$D$11:D290))</f>
        <v>224</v>
      </c>
      <c r="B290" s="144" t="s">
        <v>441</v>
      </c>
      <c r="C290" s="150" t="s">
        <v>1853</v>
      </c>
      <c r="D290" s="145">
        <v>260</v>
      </c>
      <c r="E290" s="151">
        <v>15</v>
      </c>
      <c r="F290" s="152">
        <v>5.3</v>
      </c>
      <c r="G290" s="145">
        <v>5</v>
      </c>
      <c r="H290" s="145">
        <v>418</v>
      </c>
      <c r="I290" s="144" t="s">
        <v>188</v>
      </c>
      <c r="J290" s="144" t="s">
        <v>2059</v>
      </c>
      <c r="K290" s="121">
        <v>3237391</v>
      </c>
      <c r="L290" s="80">
        <f t="shared" si="42"/>
        <v>967364.3479500002</v>
      </c>
      <c r="M290" s="186" t="str" cm="1">
        <f t="array" ref="M290">IF(OR($B290="",$S290="",$T290=""),"",IFERROR(IF($S290&lt;&gt;SUMPRODUCT(IFERROR(--MID($T290,SEARCH('Nhân công vận hành'!$A$3:$A$100,$T290)-1,1),0)),"",SUMPRODUCT(IFERROR(--MID($T290,SEARCH('Nhân công vận hành'!$A$3:$A$100,$T290)-1,1),0),'Nhân công vận hành'!#REF!)),""))</f>
        <v/>
      </c>
      <c r="N290" s="186" cm="1">
        <f t="array" ref="N290">IF(OR($B290="",$S290="",$T290=""),"",IFERROR(IF($S290&lt;&gt;SUMPRODUCT(IFERROR(--MID($T290,SEARCH('Nhân công vận hành'!$A$3:$A$100,$T290)-1,1),0)),"",SUMPRODUCT(IFERROR(--MID($T290,SEARCH('Nhân công vận hành'!$A$3:$A$100,$T290)-1,1),0),'Nhân công vận hành'!$E$3:$E$100)),""))</f>
        <v>966000</v>
      </c>
      <c r="O290" s="186" cm="1">
        <f t="array" ref="O290">IF(OR($B290="",$S290="",$T290=""),"",IFERROR(IF($S290&lt;&gt;SUMPRODUCT(IFERROR(--MID($T290,SEARCH('Nhân công vận hành'!$A$3:$A$100,$T290)-1,1),0)),"",SUMPRODUCT(IFERROR(--MID($T290,SEARCH('Nhân công vận hành'!$A$3:$A$100,$T290)-1,1),0),'Nhân công vận hành'!$F$3:$F$100)),""))</f>
        <v>924000</v>
      </c>
      <c r="P290" s="186" t="e">
        <f t="shared" si="43"/>
        <v>#VALUE!</v>
      </c>
      <c r="Q290" s="186">
        <f t="shared" si="44"/>
        <v>4896800</v>
      </c>
      <c r="R290" s="186">
        <f t="shared" si="45"/>
        <v>4854800</v>
      </c>
      <c r="S290" s="204">
        <v>3</v>
      </c>
      <c r="T290" s="204" t="s">
        <v>2000</v>
      </c>
      <c r="U290" s="154">
        <f t="shared" si="49"/>
        <v>418</v>
      </c>
      <c r="V290" s="137"/>
      <c r="W290" s="137"/>
      <c r="X290" s="119">
        <f t="shared" si="46"/>
        <v>1680953.0192307692</v>
      </c>
      <c r="Y290" s="119">
        <f t="shared" si="47"/>
        <v>659929.7038461538</v>
      </c>
      <c r="Z290" s="119">
        <f t="shared" si="48"/>
        <v>622575.19230769225</v>
      </c>
    </row>
    <row r="291" spans="1:26" ht="31.5">
      <c r="A291" s="144">
        <f>IF(D291="","",SUBTOTAL(3,$D$11:D291))</f>
        <v>225</v>
      </c>
      <c r="B291" s="144" t="s">
        <v>442</v>
      </c>
      <c r="C291" s="150" t="s">
        <v>1854</v>
      </c>
      <c r="D291" s="145">
        <v>260</v>
      </c>
      <c r="E291" s="151">
        <v>15</v>
      </c>
      <c r="F291" s="152">
        <v>5.3</v>
      </c>
      <c r="G291" s="145">
        <v>5</v>
      </c>
      <c r="H291" s="145">
        <v>425</v>
      </c>
      <c r="I291" s="144" t="s">
        <v>188</v>
      </c>
      <c r="J291" s="144" t="s">
        <v>2059</v>
      </c>
      <c r="K291" s="121">
        <v>4306280</v>
      </c>
      <c r="L291" s="80">
        <f t="shared" si="42"/>
        <v>983564.22937500023</v>
      </c>
      <c r="M291" s="186" t="str" cm="1">
        <f t="array" ref="M291">IF(OR($B291="",$S291="",$T291=""),"",IFERROR(IF($S291&lt;&gt;SUMPRODUCT(IFERROR(--MID($T291,SEARCH('Nhân công vận hành'!$A$3:$A$100,$T291)-1,1),0)),"",SUMPRODUCT(IFERROR(--MID($T291,SEARCH('Nhân công vận hành'!$A$3:$A$100,$T291)-1,1),0),'Nhân công vận hành'!#REF!)),""))</f>
        <v/>
      </c>
      <c r="N291" s="186" cm="1">
        <f t="array" ref="N291">IF(OR($B291="",$S291="",$T291=""),"",IFERROR(IF($S291&lt;&gt;SUMPRODUCT(IFERROR(--MID($T291,SEARCH('Nhân công vận hành'!$A$3:$A$100,$T291)-1,1),0)),"",SUMPRODUCT(IFERROR(--MID($T291,SEARCH('Nhân công vận hành'!$A$3:$A$100,$T291)-1,1),0),'Nhân công vận hành'!$E$3:$E$100)),""))</f>
        <v>966000</v>
      </c>
      <c r="O291" s="186" cm="1">
        <f t="array" ref="O291">IF(OR($B291="",$S291="",$T291=""),"",IFERROR(IF($S291&lt;&gt;SUMPRODUCT(IFERROR(--MID($T291,SEARCH('Nhân công vận hành'!$A$3:$A$100,$T291)-1,1),0)),"",SUMPRODUCT(IFERROR(--MID($T291,SEARCH('Nhân công vận hành'!$A$3:$A$100,$T291)-1,1),0),'Nhân công vận hành'!$F$3:$F$100)),""))</f>
        <v>924000</v>
      </c>
      <c r="P291" s="186" t="e">
        <f t="shared" si="43"/>
        <v>#VALUE!</v>
      </c>
      <c r="Q291" s="186">
        <f t="shared" si="44"/>
        <v>5891500</v>
      </c>
      <c r="R291" s="186">
        <f t="shared" si="45"/>
        <v>5849500</v>
      </c>
      <c r="S291" s="204">
        <v>3</v>
      </c>
      <c r="T291" s="204" t="s">
        <v>2000</v>
      </c>
      <c r="U291" s="154">
        <f t="shared" si="49"/>
        <v>425</v>
      </c>
      <c r="V291" s="137"/>
      <c r="W291" s="137"/>
      <c r="X291" s="119">
        <f t="shared" si="46"/>
        <v>2235953.076923077</v>
      </c>
      <c r="Y291" s="119">
        <f t="shared" si="47"/>
        <v>877818.61538461538</v>
      </c>
      <c r="Z291" s="119">
        <f t="shared" si="48"/>
        <v>828130.76923076925</v>
      </c>
    </row>
    <row r="292" spans="1:26" ht="31.5">
      <c r="A292" s="144">
        <f>IF(D292="","",SUBTOTAL(3,$D$11:D292))</f>
        <v>226</v>
      </c>
      <c r="B292" s="144" t="s">
        <v>443</v>
      </c>
      <c r="C292" s="150" t="s">
        <v>1855</v>
      </c>
      <c r="D292" s="145">
        <v>260</v>
      </c>
      <c r="E292" s="151">
        <v>15</v>
      </c>
      <c r="F292" s="152">
        <v>5.3</v>
      </c>
      <c r="G292" s="145">
        <v>5</v>
      </c>
      <c r="H292" s="145">
        <v>446</v>
      </c>
      <c r="I292" s="144" t="s">
        <v>188</v>
      </c>
      <c r="J292" s="144" t="s">
        <v>2059</v>
      </c>
      <c r="K292" s="121">
        <v>5375168</v>
      </c>
      <c r="L292" s="80">
        <f t="shared" si="42"/>
        <v>1032163.8736500002</v>
      </c>
      <c r="M292" s="186" t="str" cm="1">
        <f t="array" ref="M292">IF(OR($B292="",$S292="",$T292=""),"",IFERROR(IF($S292&lt;&gt;SUMPRODUCT(IFERROR(--MID($T292,SEARCH('Nhân công vận hành'!$A$3:$A$100,$T292)-1,1),0)),"",SUMPRODUCT(IFERROR(--MID($T292,SEARCH('Nhân công vận hành'!$A$3:$A$100,$T292)-1,1),0),'Nhân công vận hành'!#REF!)),""))</f>
        <v/>
      </c>
      <c r="N292" s="186" cm="1">
        <f t="array" ref="N292">IF(OR($B292="",$S292="",$T292=""),"",IFERROR(IF($S292&lt;&gt;SUMPRODUCT(IFERROR(--MID($T292,SEARCH('Nhân công vận hành'!$A$3:$A$100,$T292)-1,1),0)),"",SUMPRODUCT(IFERROR(--MID($T292,SEARCH('Nhân công vận hành'!$A$3:$A$100,$T292)-1,1),0),'Nhân công vận hành'!$E$3:$E$100)),""))</f>
        <v>966000</v>
      </c>
      <c r="O292" s="186" cm="1">
        <f t="array" ref="O292">IF(OR($B292="",$S292="",$T292=""),"",IFERROR(IF($S292&lt;&gt;SUMPRODUCT(IFERROR(--MID($T292,SEARCH('Nhân công vận hành'!$A$3:$A$100,$T292)-1,1),0)),"",SUMPRODUCT(IFERROR(--MID($T292,SEARCH('Nhân công vận hành'!$A$3:$A$100,$T292)-1,1),0),'Nhân công vận hành'!$F$3:$F$100)),""))</f>
        <v>924000</v>
      </c>
      <c r="P292" s="186" t="e">
        <f t="shared" si="43"/>
        <v>#VALUE!</v>
      </c>
      <c r="Q292" s="186">
        <f t="shared" si="44"/>
        <v>6918500</v>
      </c>
      <c r="R292" s="186">
        <f t="shared" si="45"/>
        <v>6876500</v>
      </c>
      <c r="S292" s="204">
        <v>3</v>
      </c>
      <c r="T292" s="204" t="s">
        <v>2000</v>
      </c>
      <c r="U292" s="154">
        <f t="shared" si="49"/>
        <v>446</v>
      </c>
      <c r="V292" s="137"/>
      <c r="W292" s="137"/>
      <c r="X292" s="119">
        <f t="shared" si="46"/>
        <v>2790952.6153846155</v>
      </c>
      <c r="Y292" s="119">
        <f t="shared" si="47"/>
        <v>1095707.3230769231</v>
      </c>
      <c r="Z292" s="119">
        <f t="shared" si="48"/>
        <v>1033686.1538461539</v>
      </c>
    </row>
    <row r="293" spans="1:26" ht="31.5">
      <c r="A293" s="144">
        <f>IF(D293="","",SUBTOTAL(3,$D$11:D293))</f>
        <v>227</v>
      </c>
      <c r="B293" s="144" t="s">
        <v>444</v>
      </c>
      <c r="C293" s="150" t="s">
        <v>1856</v>
      </c>
      <c r="D293" s="145">
        <v>260</v>
      </c>
      <c r="E293" s="151">
        <v>15</v>
      </c>
      <c r="F293" s="152">
        <v>5</v>
      </c>
      <c r="G293" s="145">
        <v>5</v>
      </c>
      <c r="H293" s="145">
        <v>553</v>
      </c>
      <c r="I293" s="144" t="s">
        <v>188</v>
      </c>
      <c r="J293" s="144" t="s">
        <v>2058</v>
      </c>
      <c r="K293" s="121">
        <v>5643909</v>
      </c>
      <c r="L293" s="80">
        <f t="shared" si="42"/>
        <v>1279790.6325750002</v>
      </c>
      <c r="M293" s="186" t="str" cm="1">
        <f t="array" ref="M293">IF(OR($B293="",$S293="",$T293=""),"",IFERROR(IF($S293&lt;&gt;SUMPRODUCT(IFERROR(--MID($T293,SEARCH('Nhân công vận hành'!$A$3:$A$100,$T293)-1,1),0)),"",SUMPRODUCT(IFERROR(--MID($T293,SEARCH('Nhân công vận hành'!$A$3:$A$100,$T293)-1,1),0),'Nhân công vận hành'!#REF!)),""))</f>
        <v/>
      </c>
      <c r="N293" s="186" cm="1">
        <f t="array" ref="N293">IF(OR($B293="",$S293="",$T293=""),"",IFERROR(IF($S293&lt;&gt;SUMPRODUCT(IFERROR(--MID($T293,SEARCH('Nhân công vận hành'!$A$3:$A$100,$T293)-1,1),0)),"",SUMPRODUCT(IFERROR(--MID($T293,SEARCH('Nhân công vận hành'!$A$3:$A$100,$T293)-1,1),0),'Nhân công vận hành'!$E$3:$E$100)),""))</f>
        <v>1288000</v>
      </c>
      <c r="O293" s="186" cm="1">
        <f t="array" ref="O293">IF(OR($B293="",$S293="",$T293=""),"",IFERROR(IF($S293&lt;&gt;SUMPRODUCT(IFERROR(--MID($T293,SEARCH('Nhân công vận hành'!$A$3:$A$100,$T293)-1,1),0)),"",SUMPRODUCT(IFERROR(--MID($T293,SEARCH('Nhân công vận hành'!$A$3:$A$100,$T293)-1,1),0),'Nhân công vận hành'!$F$3:$F$100)),""))</f>
        <v>1232000</v>
      </c>
      <c r="P293" s="186" t="e">
        <f t="shared" si="43"/>
        <v>#VALUE!</v>
      </c>
      <c r="Q293" s="186">
        <f t="shared" si="44"/>
        <v>7669000</v>
      </c>
      <c r="R293" s="186">
        <f t="shared" si="45"/>
        <v>7613000</v>
      </c>
      <c r="S293" s="204">
        <v>4</v>
      </c>
      <c r="T293" s="204" t="s">
        <v>1999</v>
      </c>
      <c r="U293" s="154">
        <f t="shared" si="49"/>
        <v>553</v>
      </c>
      <c r="V293" s="137"/>
      <c r="W293" s="137"/>
      <c r="X293" s="119">
        <f t="shared" si="46"/>
        <v>2930491.2115384615</v>
      </c>
      <c r="Y293" s="119">
        <f t="shared" si="47"/>
        <v>1085367.1153846155</v>
      </c>
      <c r="Z293" s="119">
        <f t="shared" si="48"/>
        <v>1085367.1153846155</v>
      </c>
    </row>
    <row r="294" spans="1:26" ht="31.5">
      <c r="A294" s="144" t="str">
        <f>IF(D294="","",SUBTOTAL(3,$D$11:D294))</f>
        <v/>
      </c>
      <c r="B294" s="148" t="s">
        <v>445</v>
      </c>
      <c r="C294" s="146" t="s">
        <v>446</v>
      </c>
      <c r="D294" s="144"/>
      <c r="E294" s="144"/>
      <c r="F294" s="144"/>
      <c r="G294" s="144"/>
      <c r="H294" s="144"/>
      <c r="I294" s="144"/>
      <c r="J294" s="144">
        <v>0</v>
      </c>
      <c r="K294" s="121"/>
      <c r="L294" s="80">
        <f t="shared" si="42"/>
        <v>0</v>
      </c>
      <c r="M294" s="186"/>
      <c r="N294" s="186"/>
      <c r="O294" s="186"/>
      <c r="P294" s="186"/>
      <c r="Q294" s="186"/>
      <c r="R294" s="186"/>
      <c r="S294" s="204" t="s">
        <v>1992</v>
      </c>
      <c r="T294" s="204" t="s">
        <v>1992</v>
      </c>
      <c r="U294" s="137"/>
      <c r="V294" s="137"/>
      <c r="W294" s="137"/>
      <c r="X294" s="119"/>
      <c r="Y294" s="119"/>
      <c r="Z294" s="119"/>
    </row>
    <row r="295" spans="1:26" ht="31.5">
      <c r="A295" s="144">
        <f>IF(D295="","",SUBTOTAL(3,$D$11:D295))</f>
        <v>228</v>
      </c>
      <c r="B295" s="144" t="s">
        <v>447</v>
      </c>
      <c r="C295" s="150" t="s">
        <v>1857</v>
      </c>
      <c r="D295" s="145">
        <v>155</v>
      </c>
      <c r="E295" s="151">
        <v>18</v>
      </c>
      <c r="F295" s="152">
        <v>7.6</v>
      </c>
      <c r="G295" s="145">
        <v>5</v>
      </c>
      <c r="H295" s="145">
        <v>76</v>
      </c>
      <c r="I295" s="144" t="s">
        <v>188</v>
      </c>
      <c r="J295" s="144" t="s">
        <v>2052</v>
      </c>
      <c r="K295" s="121">
        <v>18917</v>
      </c>
      <c r="L295" s="80">
        <f t="shared" si="42"/>
        <v>175884.42690000002</v>
      </c>
      <c r="M295" s="186" t="str" cm="1">
        <f t="array" ref="M295">IF(OR($B295="",$S295="",$T295=""),"",IFERROR(IF($S295&lt;&gt;SUMPRODUCT(IFERROR(--MID($T295,SEARCH('Nhân công vận hành'!$A$3:$A$100,$T295)-1,1),0)),"",SUMPRODUCT(IFERROR(--MID($T295,SEARCH('Nhân công vận hành'!$A$3:$A$100,$T295)-1,1),0),'Nhân công vận hành'!#REF!)),""))</f>
        <v/>
      </c>
      <c r="N295" s="186" cm="1">
        <f t="array" ref="N295">IF(OR($B295="",$S295="",$T295=""),"",IFERROR(IF($S295&lt;&gt;SUMPRODUCT(IFERROR(--MID($T295,SEARCH('Nhân công vận hành'!$A$3:$A$100,$T295)-1,1),0)),"",SUMPRODUCT(IFERROR(--MID($T295,SEARCH('Nhân công vận hành'!$A$3:$A$100,$T295)-1,1),0),'Nhân công vận hành'!$E$3:$E$100)),""))</f>
        <v>322000</v>
      </c>
      <c r="O295" s="186" cm="1">
        <f t="array" ref="O295">IF(OR($B295="",$S295="",$T295=""),"",IFERROR(IF($S295&lt;&gt;SUMPRODUCT(IFERROR(--MID($T295,SEARCH('Nhân công vận hành'!$A$3:$A$100,$T295)-1,1),0)),"",SUMPRODUCT(IFERROR(--MID($T295,SEARCH('Nhân công vận hành'!$A$3:$A$100,$T295)-1,1),0),'Nhân công vận hành'!$F$3:$F$100)),""))</f>
        <v>308000</v>
      </c>
      <c r="P295" s="186" t="e">
        <f t="shared" si="43"/>
        <v>#VALUE!</v>
      </c>
      <c r="Q295" s="186">
        <f t="shared" si="44"/>
        <v>535200</v>
      </c>
      <c r="R295" s="186">
        <f t="shared" si="45"/>
        <v>521200</v>
      </c>
      <c r="S295" s="204">
        <v>1</v>
      </c>
      <c r="T295" s="204" t="s">
        <v>1993</v>
      </c>
      <c r="U295" s="154">
        <f>H295</f>
        <v>76</v>
      </c>
      <c r="V295" s="137"/>
      <c r="W295" s="137"/>
      <c r="X295" s="119">
        <f t="shared" si="46"/>
        <v>21968.129032258064</v>
      </c>
      <c r="Y295" s="119">
        <f t="shared" si="47"/>
        <v>9275.4322580645166</v>
      </c>
      <c r="Z295" s="119">
        <f t="shared" si="48"/>
        <v>6102.2580645161288</v>
      </c>
    </row>
    <row r="296" spans="1:26" ht="31.5">
      <c r="A296" s="144">
        <f>IF(D296="","",SUBTOTAL(3,$D$11:D296))</f>
        <v>229</v>
      </c>
      <c r="B296" s="144" t="s">
        <v>448</v>
      </c>
      <c r="C296" s="150" t="s">
        <v>1858</v>
      </c>
      <c r="D296" s="145">
        <v>155</v>
      </c>
      <c r="E296" s="151">
        <v>18</v>
      </c>
      <c r="F296" s="152">
        <v>7.6</v>
      </c>
      <c r="G296" s="145">
        <v>5</v>
      </c>
      <c r="H296" s="145">
        <v>97</v>
      </c>
      <c r="I296" s="144" t="s">
        <v>188</v>
      </c>
      <c r="J296" s="144" t="s">
        <v>2052</v>
      </c>
      <c r="K296" s="121">
        <v>23618</v>
      </c>
      <c r="L296" s="80">
        <f t="shared" si="42"/>
        <v>224484.07117500005</v>
      </c>
      <c r="M296" s="186" t="str" cm="1">
        <f t="array" ref="M296">IF(OR($B296="",$S296="",$T296=""),"",IFERROR(IF($S296&lt;&gt;SUMPRODUCT(IFERROR(--MID($T296,SEARCH('Nhân công vận hành'!$A$3:$A$100,$T296)-1,1),0)),"",SUMPRODUCT(IFERROR(--MID($T296,SEARCH('Nhân công vận hành'!$A$3:$A$100,$T296)-1,1),0),'Nhân công vận hành'!#REF!)),""))</f>
        <v/>
      </c>
      <c r="N296" s="186" cm="1">
        <f t="array" ref="N296">IF(OR($B296="",$S296="",$T296=""),"",IFERROR(IF($S296&lt;&gt;SUMPRODUCT(IFERROR(--MID($T296,SEARCH('Nhân công vận hành'!$A$3:$A$100,$T296)-1,1),0)),"",SUMPRODUCT(IFERROR(--MID($T296,SEARCH('Nhân công vận hành'!$A$3:$A$100,$T296)-1,1),0),'Nhân công vận hành'!$E$3:$E$100)),""))</f>
        <v>322000</v>
      </c>
      <c r="O296" s="186" cm="1">
        <f t="array" ref="O296">IF(OR($B296="",$S296="",$T296=""),"",IFERROR(IF($S296&lt;&gt;SUMPRODUCT(IFERROR(--MID($T296,SEARCH('Nhân công vận hành'!$A$3:$A$100,$T296)-1,1),0)),"",SUMPRODUCT(IFERROR(--MID($T296,SEARCH('Nhân công vận hành'!$A$3:$A$100,$T296)-1,1),0),'Nhân công vận hành'!$F$3:$F$100)),""))</f>
        <v>308000</v>
      </c>
      <c r="P296" s="186" t="e">
        <f t="shared" si="43"/>
        <v>#VALUE!</v>
      </c>
      <c r="Q296" s="186">
        <f t="shared" si="44"/>
        <v>593100</v>
      </c>
      <c r="R296" s="186">
        <f t="shared" si="45"/>
        <v>579100</v>
      </c>
      <c r="S296" s="204">
        <v>1</v>
      </c>
      <c r="T296" s="204" t="s">
        <v>1993</v>
      </c>
      <c r="U296" s="154">
        <f>H296</f>
        <v>97</v>
      </c>
      <c r="V296" s="137"/>
      <c r="W296" s="137"/>
      <c r="X296" s="119">
        <f t="shared" si="46"/>
        <v>27427.354838709678</v>
      </c>
      <c r="Y296" s="119">
        <f t="shared" si="47"/>
        <v>11580.438709677419</v>
      </c>
      <c r="Z296" s="119">
        <f t="shared" si="48"/>
        <v>7618.7096774193551</v>
      </c>
    </row>
    <row r="297" spans="1:26" ht="31.5">
      <c r="A297" s="144" t="str">
        <f>IF(D297="","",SUBTOTAL(3,$D$11:D297))</f>
        <v/>
      </c>
      <c r="B297" s="148" t="s">
        <v>449</v>
      </c>
      <c r="C297" s="146" t="s">
        <v>450</v>
      </c>
      <c r="D297" s="144"/>
      <c r="E297" s="144"/>
      <c r="F297" s="144"/>
      <c r="G297" s="144"/>
      <c r="H297" s="144"/>
      <c r="I297" s="144"/>
      <c r="J297" s="144">
        <v>0</v>
      </c>
      <c r="K297" s="121"/>
      <c r="L297" s="80">
        <f t="shared" si="42"/>
        <v>0</v>
      </c>
      <c r="M297" s="186"/>
      <c r="N297" s="186"/>
      <c r="O297" s="186"/>
      <c r="P297" s="186"/>
      <c r="Q297" s="186"/>
      <c r="R297" s="186"/>
      <c r="S297" s="204" t="s">
        <v>1992</v>
      </c>
      <c r="T297" s="204" t="s">
        <v>1992</v>
      </c>
      <c r="U297" s="137"/>
      <c r="V297" s="137"/>
      <c r="W297" s="137"/>
      <c r="X297" s="119"/>
      <c r="Y297" s="119"/>
      <c r="Z297" s="119"/>
    </row>
    <row r="298" spans="1:26" ht="31.5">
      <c r="A298" s="144">
        <f>IF(D298="","",SUBTOTAL(3,$D$11:D298))</f>
        <v>230</v>
      </c>
      <c r="B298" s="144" t="s">
        <v>451</v>
      </c>
      <c r="C298" s="150" t="s">
        <v>1859</v>
      </c>
      <c r="D298" s="145">
        <v>260</v>
      </c>
      <c r="E298" s="151">
        <v>18</v>
      </c>
      <c r="F298" s="152">
        <v>8.6</v>
      </c>
      <c r="G298" s="145">
        <v>5</v>
      </c>
      <c r="H298" s="145">
        <v>315</v>
      </c>
      <c r="I298" s="144" t="s">
        <v>188</v>
      </c>
      <c r="J298" s="144" t="s">
        <v>2054</v>
      </c>
      <c r="K298" s="121">
        <v>1351273</v>
      </c>
      <c r="L298" s="80">
        <f t="shared" si="42"/>
        <v>728994.66412500013</v>
      </c>
      <c r="M298" s="186" t="str" cm="1">
        <f t="array" ref="M298">IF(OR($B298="",$S298="",$T298=""),"",IFERROR(IF($S298&lt;&gt;SUMPRODUCT(IFERROR(--MID($T298,SEARCH('Nhân công vận hành'!$A$3:$A$100,$T298)-1,1),0)),"",SUMPRODUCT(IFERROR(--MID($T298,SEARCH('Nhân công vận hành'!$A$3:$A$100,$T298)-1,1),0),'Nhân công vận hành'!#REF!)),""))</f>
        <v/>
      </c>
      <c r="N298" s="186" cm="1">
        <f t="array" ref="N298">IF(OR($B298="",$S298="",$T298=""),"",IFERROR(IF($S298&lt;&gt;SUMPRODUCT(IFERROR(--MID($T298,SEARCH('Nhân công vận hành'!$A$3:$A$100,$T298)-1,1),0)),"",SUMPRODUCT(IFERROR(--MID($T298,SEARCH('Nhân công vận hành'!$A$3:$A$100,$T298)-1,1),0),'Nhân công vận hành'!$E$3:$E$100)),""))</f>
        <v>644000</v>
      </c>
      <c r="O298" s="186" cm="1">
        <f t="array" ref="O298">IF(OR($B298="",$S298="",$T298=""),"",IFERROR(IF($S298&lt;&gt;SUMPRODUCT(IFERROR(--MID($T298,SEARCH('Nhân công vận hành'!$A$3:$A$100,$T298)-1,1),0)),"",SUMPRODUCT(IFERROR(--MID($T298,SEARCH('Nhân công vận hành'!$A$3:$A$100,$T298)-1,1),0),'Nhân công vận hành'!$F$3:$F$100)),""))</f>
        <v>616000</v>
      </c>
      <c r="P298" s="186" t="e">
        <f t="shared" si="43"/>
        <v>#VALUE!</v>
      </c>
      <c r="Q298" s="186">
        <f t="shared" si="44"/>
        <v>2921800</v>
      </c>
      <c r="R298" s="186">
        <f t="shared" si="45"/>
        <v>2893800</v>
      </c>
      <c r="S298" s="204">
        <v>2</v>
      </c>
      <c r="T298" s="204" t="s">
        <v>1995</v>
      </c>
      <c r="U298" s="154">
        <f>H298</f>
        <v>315</v>
      </c>
      <c r="V298" s="137"/>
      <c r="W298" s="137"/>
      <c r="X298" s="119">
        <f t="shared" si="46"/>
        <v>841947.0230769231</v>
      </c>
      <c r="Y298" s="119">
        <f t="shared" si="47"/>
        <v>446959.53076923074</v>
      </c>
      <c r="Z298" s="119">
        <f t="shared" si="48"/>
        <v>259860.19230769231</v>
      </c>
    </row>
    <row r="299" spans="1:26" ht="31.5">
      <c r="A299" s="144">
        <f>IF(D299="","",SUBTOTAL(3,$D$11:D299))</f>
        <v>231</v>
      </c>
      <c r="B299" s="144" t="s">
        <v>452</v>
      </c>
      <c r="C299" s="150" t="s">
        <v>1849</v>
      </c>
      <c r="D299" s="145">
        <v>260</v>
      </c>
      <c r="E299" s="151">
        <v>18</v>
      </c>
      <c r="F299" s="152">
        <v>7.6</v>
      </c>
      <c r="G299" s="145">
        <v>5</v>
      </c>
      <c r="H299" s="145">
        <v>357</v>
      </c>
      <c r="I299" s="144" t="s">
        <v>188</v>
      </c>
      <c r="J299" s="144" t="s">
        <v>2054</v>
      </c>
      <c r="K299" s="121">
        <v>1766194</v>
      </c>
      <c r="L299" s="80">
        <f t="shared" si="42"/>
        <v>826193.95267500018</v>
      </c>
      <c r="M299" s="186" t="str" cm="1">
        <f t="array" ref="M299">IF(OR($B299="",$S299="",$T299=""),"",IFERROR(IF($S299&lt;&gt;SUMPRODUCT(IFERROR(--MID($T299,SEARCH('Nhân công vận hành'!$A$3:$A$100,$T299)-1,1),0)),"",SUMPRODUCT(IFERROR(--MID($T299,SEARCH('Nhân công vận hành'!$A$3:$A$100,$T299)-1,1),0),'Nhân công vận hành'!#REF!)),""))</f>
        <v/>
      </c>
      <c r="N299" s="186" cm="1">
        <f t="array" ref="N299">IF(OR($B299="",$S299="",$T299=""),"",IFERROR(IF($S299&lt;&gt;SUMPRODUCT(IFERROR(--MID($T299,SEARCH('Nhân công vận hành'!$A$3:$A$100,$T299)-1,1),0)),"",SUMPRODUCT(IFERROR(--MID($T299,SEARCH('Nhân công vận hành'!$A$3:$A$100,$T299)-1,1),0),'Nhân công vận hành'!$E$3:$E$100)),""))</f>
        <v>644000</v>
      </c>
      <c r="O299" s="186" cm="1">
        <f t="array" ref="O299">IF(OR($B299="",$S299="",$T299=""),"",IFERROR(IF($S299&lt;&gt;SUMPRODUCT(IFERROR(--MID($T299,SEARCH('Nhân công vận hành'!$A$3:$A$100,$T299)-1,1),0)),"",SUMPRODUCT(IFERROR(--MID($T299,SEARCH('Nhân công vận hành'!$A$3:$A$100,$T299)-1,1),0),'Nhân công vận hành'!$F$3:$F$100)),""))</f>
        <v>616000</v>
      </c>
      <c r="P299" s="186" t="e">
        <f t="shared" si="43"/>
        <v>#VALUE!</v>
      </c>
      <c r="Q299" s="186">
        <f t="shared" si="44"/>
        <v>3426600</v>
      </c>
      <c r="R299" s="186">
        <f t="shared" si="45"/>
        <v>3398600</v>
      </c>
      <c r="S299" s="204">
        <v>2</v>
      </c>
      <c r="T299" s="204" t="s">
        <v>1995</v>
      </c>
      <c r="U299" s="154">
        <f>H299</f>
        <v>357</v>
      </c>
      <c r="V299" s="137"/>
      <c r="W299" s="137"/>
      <c r="X299" s="119">
        <f t="shared" si="46"/>
        <v>1100474.7230769231</v>
      </c>
      <c r="Y299" s="119">
        <f t="shared" si="47"/>
        <v>516272.09230769234</v>
      </c>
      <c r="Z299" s="119">
        <f t="shared" si="48"/>
        <v>339652.69230769231</v>
      </c>
    </row>
    <row r="300" spans="1:26" ht="31.5">
      <c r="A300" s="144">
        <f>IF(D300="","",SUBTOTAL(3,$D$11:D300))</f>
        <v>232</v>
      </c>
      <c r="B300" s="144" t="s">
        <v>453</v>
      </c>
      <c r="C300" s="150" t="s">
        <v>1855</v>
      </c>
      <c r="D300" s="145">
        <v>260</v>
      </c>
      <c r="E300" s="151">
        <v>18</v>
      </c>
      <c r="F300" s="152">
        <v>7.6</v>
      </c>
      <c r="G300" s="145">
        <v>5</v>
      </c>
      <c r="H300" s="145">
        <v>630</v>
      </c>
      <c r="I300" s="144" t="s">
        <v>188</v>
      </c>
      <c r="J300" s="144" t="s">
        <v>2054</v>
      </c>
      <c r="K300" s="121">
        <v>5964816</v>
      </c>
      <c r="L300" s="80">
        <f t="shared" si="42"/>
        <v>1457989.3282500003</v>
      </c>
      <c r="M300" s="186" t="str" cm="1">
        <f t="array" ref="M300">IF(OR($B300="",$S300="",$T300=""),"",IFERROR(IF($S300&lt;&gt;SUMPRODUCT(IFERROR(--MID($T300,SEARCH('Nhân công vận hành'!$A$3:$A$100,$T300)-1,1),0)),"",SUMPRODUCT(IFERROR(--MID($T300,SEARCH('Nhân công vận hành'!$A$3:$A$100,$T300)-1,1),0),'Nhân công vận hành'!#REF!)),""))</f>
        <v/>
      </c>
      <c r="N300" s="186" cm="1">
        <f t="array" ref="N300">IF(OR($B300="",$S300="",$T300=""),"",IFERROR(IF($S300&lt;&gt;SUMPRODUCT(IFERROR(--MID($T300,SEARCH('Nhân công vận hành'!$A$3:$A$100,$T300)-1,1),0)),"",SUMPRODUCT(IFERROR(--MID($T300,SEARCH('Nhân công vận hành'!$A$3:$A$100,$T300)-1,1),0),'Nhân công vận hành'!$E$3:$E$100)),""))</f>
        <v>644000</v>
      </c>
      <c r="O300" s="186" cm="1">
        <f t="array" ref="O300">IF(OR($B300="",$S300="",$T300=""),"",IFERROR(IF($S300&lt;&gt;SUMPRODUCT(IFERROR(--MID($T300,SEARCH('Nhân công vận hành'!$A$3:$A$100,$T300)-1,1),0)),"",SUMPRODUCT(IFERROR(--MID($T300,SEARCH('Nhân công vận hành'!$A$3:$A$100,$T300)-1,1),0),'Nhân công vận hành'!$F$3:$F$100)),""))</f>
        <v>616000</v>
      </c>
      <c r="P300" s="186" t="e">
        <f t="shared" si="43"/>
        <v>#VALUE!</v>
      </c>
      <c r="Q300" s="186">
        <f t="shared" si="44"/>
        <v>8709200</v>
      </c>
      <c r="R300" s="186">
        <f t="shared" si="45"/>
        <v>8681200</v>
      </c>
      <c r="S300" s="204">
        <v>2</v>
      </c>
      <c r="T300" s="204" t="s">
        <v>1995</v>
      </c>
      <c r="U300" s="154">
        <f>H300</f>
        <v>630</v>
      </c>
      <c r="V300" s="137"/>
      <c r="W300" s="137"/>
      <c r="X300" s="119">
        <f t="shared" si="46"/>
        <v>3716539.2</v>
      </c>
      <c r="Y300" s="119">
        <f t="shared" si="47"/>
        <v>1743561.6</v>
      </c>
      <c r="Z300" s="119">
        <f t="shared" si="48"/>
        <v>1147080</v>
      </c>
    </row>
    <row r="301" spans="1:26" ht="31.5">
      <c r="A301" s="144" t="str">
        <f>IF(D301="","",SUBTOTAL(3,$D$11:D301))</f>
        <v/>
      </c>
      <c r="B301" s="148" t="s">
        <v>454</v>
      </c>
      <c r="C301" s="146" t="s">
        <v>455</v>
      </c>
      <c r="D301" s="144"/>
      <c r="E301" s="144"/>
      <c r="F301" s="144"/>
      <c r="G301" s="144"/>
      <c r="H301" s="144"/>
      <c r="I301" s="144"/>
      <c r="J301" s="144">
        <v>0</v>
      </c>
      <c r="K301" s="121"/>
      <c r="L301" s="80">
        <f t="shared" si="42"/>
        <v>0</v>
      </c>
      <c r="M301" s="186"/>
      <c r="N301" s="186"/>
      <c r="O301" s="186"/>
      <c r="P301" s="186"/>
      <c r="Q301" s="186"/>
      <c r="R301" s="186"/>
      <c r="S301" s="204" t="s">
        <v>1992</v>
      </c>
      <c r="T301" s="204" t="s">
        <v>1992</v>
      </c>
      <c r="U301" s="137"/>
      <c r="V301" s="137"/>
      <c r="W301" s="137"/>
      <c r="X301" s="119"/>
      <c r="Y301" s="119"/>
      <c r="Z301" s="119"/>
    </row>
    <row r="302" spans="1:26" ht="31.5">
      <c r="A302" s="144">
        <f>IF(D302="","",SUBTOTAL(3,$D$11:D302))</f>
        <v>233</v>
      </c>
      <c r="B302" s="144" t="s">
        <v>456</v>
      </c>
      <c r="C302" s="150" t="s">
        <v>1860</v>
      </c>
      <c r="D302" s="145">
        <v>260</v>
      </c>
      <c r="E302" s="151">
        <v>18</v>
      </c>
      <c r="F302" s="152">
        <v>8.6</v>
      </c>
      <c r="G302" s="145">
        <v>5</v>
      </c>
      <c r="H302" s="145">
        <v>134</v>
      </c>
      <c r="I302" s="144" t="s">
        <v>188</v>
      </c>
      <c r="J302" s="144" t="s">
        <v>2054</v>
      </c>
      <c r="K302" s="121">
        <v>214626</v>
      </c>
      <c r="L302" s="80">
        <f t="shared" si="42"/>
        <v>310112.01585000008</v>
      </c>
      <c r="M302" s="186" t="str" cm="1">
        <f t="array" ref="M302">IF(OR($B302="",$S302="",$T302=""),"",IFERROR(IF($S302&lt;&gt;SUMPRODUCT(IFERROR(--MID($T302,SEARCH('Nhân công vận hành'!$A$3:$A$100,$T302)-1,1),0)),"",SUMPRODUCT(IFERROR(--MID($T302,SEARCH('Nhân công vận hành'!$A$3:$A$100,$T302)-1,1),0),'Nhân công vận hành'!#REF!)),""))</f>
        <v/>
      </c>
      <c r="N302" s="186" cm="1">
        <f t="array" ref="N302">IF(OR($B302="",$S302="",$T302=""),"",IFERROR(IF($S302&lt;&gt;SUMPRODUCT(IFERROR(--MID($T302,SEARCH('Nhân công vận hành'!$A$3:$A$100,$T302)-1,1),0)),"",SUMPRODUCT(IFERROR(--MID($T302,SEARCH('Nhân công vận hành'!$A$3:$A$100,$T302)-1,1),0),'Nhân công vận hành'!$E$3:$E$100)),""))</f>
        <v>644000</v>
      </c>
      <c r="O302" s="186" cm="1">
        <f t="array" ref="O302">IF(OR($B302="",$S302="",$T302=""),"",IFERROR(IF($S302&lt;&gt;SUMPRODUCT(IFERROR(--MID($T302,SEARCH('Nhân công vận hành'!$A$3:$A$100,$T302)-1,1),0)),"",SUMPRODUCT(IFERROR(--MID($T302,SEARCH('Nhân công vận hành'!$A$3:$A$100,$T302)-1,1),0),'Nhân công vận hành'!$F$3:$F$100)),""))</f>
        <v>616000</v>
      </c>
      <c r="P302" s="186" t="e">
        <f t="shared" si="43"/>
        <v>#VALUE!</v>
      </c>
      <c r="Q302" s="186">
        <f t="shared" si="44"/>
        <v>1200100</v>
      </c>
      <c r="R302" s="186">
        <f t="shared" si="45"/>
        <v>1172100</v>
      </c>
      <c r="S302" s="204">
        <v>2</v>
      </c>
      <c r="T302" s="204" t="s">
        <v>1995</v>
      </c>
      <c r="U302" s="154">
        <f>H302</f>
        <v>134</v>
      </c>
      <c r="V302" s="137"/>
      <c r="W302" s="137"/>
      <c r="X302" s="119">
        <f t="shared" si="46"/>
        <v>133728.5076923077</v>
      </c>
      <c r="Y302" s="119">
        <f t="shared" si="47"/>
        <v>70991.676923076928</v>
      </c>
      <c r="Z302" s="119">
        <f t="shared" si="48"/>
        <v>41274.230769230766</v>
      </c>
    </row>
    <row r="303" spans="1:26" ht="31.5">
      <c r="A303" s="144">
        <f>IF(D303="","",SUBTOTAL(3,$D$11:D303))</f>
        <v>234</v>
      </c>
      <c r="B303" s="144" t="s">
        <v>457</v>
      </c>
      <c r="C303" s="150" t="s">
        <v>1847</v>
      </c>
      <c r="D303" s="145">
        <v>260</v>
      </c>
      <c r="E303" s="151">
        <v>18</v>
      </c>
      <c r="F303" s="152">
        <v>8.6</v>
      </c>
      <c r="G303" s="145">
        <v>5</v>
      </c>
      <c r="H303" s="145">
        <v>840</v>
      </c>
      <c r="I303" s="144" t="s">
        <v>188</v>
      </c>
      <c r="J303" s="144" t="s">
        <v>2054</v>
      </c>
      <c r="K303" s="121">
        <v>1831774</v>
      </c>
      <c r="L303" s="80">
        <f t="shared" si="42"/>
        <v>1943985.7710000004</v>
      </c>
      <c r="M303" s="186" t="str" cm="1">
        <f t="array" ref="M303">IF(OR($B303="",$S303="",$T303=""),"",IFERROR(IF($S303&lt;&gt;SUMPRODUCT(IFERROR(--MID($T303,SEARCH('Nhân công vận hành'!$A$3:$A$100,$T303)-1,1),0)),"",SUMPRODUCT(IFERROR(--MID($T303,SEARCH('Nhân công vận hành'!$A$3:$A$100,$T303)-1,1),0),'Nhân công vận hành'!#REF!)),""))</f>
        <v/>
      </c>
      <c r="N303" s="186" cm="1">
        <f t="array" ref="N303">IF(OR($B303="",$S303="",$T303=""),"",IFERROR(IF($S303&lt;&gt;SUMPRODUCT(IFERROR(--MID($T303,SEARCH('Nhân công vận hành'!$A$3:$A$100,$T303)-1,1),0)),"",SUMPRODUCT(IFERROR(--MID($T303,SEARCH('Nhân công vận hành'!$A$3:$A$100,$T303)-1,1),0),'Nhân công vận hành'!$E$3:$E$100)),""))</f>
        <v>644000</v>
      </c>
      <c r="O303" s="186" cm="1">
        <f t="array" ref="O303">IF(OR($B303="",$S303="",$T303=""),"",IFERROR(IF($S303&lt;&gt;SUMPRODUCT(IFERROR(--MID($T303,SEARCH('Nhân công vận hành'!$A$3:$A$100,$T303)-1,1),0)),"",SUMPRODUCT(IFERROR(--MID($T303,SEARCH('Nhân công vận hành'!$A$3:$A$100,$T303)-1,1),0),'Nhân công vận hành'!$F$3:$F$100)),""))</f>
        <v>616000</v>
      </c>
      <c r="P303" s="186" t="e">
        <f t="shared" si="43"/>
        <v>#VALUE!</v>
      </c>
      <c r="Q303" s="186">
        <f t="shared" si="44"/>
        <v>4687500</v>
      </c>
      <c r="R303" s="186">
        <f t="shared" si="45"/>
        <v>4659500</v>
      </c>
      <c r="S303" s="204">
        <v>2</v>
      </c>
      <c r="T303" s="204" t="s">
        <v>1995</v>
      </c>
      <c r="U303" s="154">
        <f>H303</f>
        <v>840</v>
      </c>
      <c r="V303" s="137"/>
      <c r="W303" s="137"/>
      <c r="X303" s="119">
        <f t="shared" si="46"/>
        <v>1141336.1076923078</v>
      </c>
      <c r="Y303" s="119">
        <f t="shared" si="47"/>
        <v>605894.4769230769</v>
      </c>
      <c r="Z303" s="119">
        <f t="shared" si="48"/>
        <v>352264.23076923075</v>
      </c>
    </row>
    <row r="304" spans="1:26" s="173" customFormat="1" ht="31.5">
      <c r="A304" s="144" t="str">
        <f>IF(D304="","",SUBTOTAL(3,$D$11:D304))</f>
        <v/>
      </c>
      <c r="B304" s="148" t="s">
        <v>1980</v>
      </c>
      <c r="C304" s="146" t="s">
        <v>1981</v>
      </c>
      <c r="D304" s="170"/>
      <c r="E304" s="170"/>
      <c r="F304" s="170"/>
      <c r="G304" s="170"/>
      <c r="H304" s="170"/>
      <c r="I304" s="170"/>
      <c r="J304" s="144">
        <v>0</v>
      </c>
      <c r="K304" s="171"/>
      <c r="L304" s="80">
        <f t="shared" si="42"/>
        <v>0</v>
      </c>
      <c r="M304" s="186"/>
      <c r="N304" s="186"/>
      <c r="O304" s="186"/>
      <c r="P304" s="186"/>
      <c r="Q304" s="186"/>
      <c r="R304" s="186"/>
      <c r="S304" s="204" t="s">
        <v>1992</v>
      </c>
      <c r="T304" s="204" t="s">
        <v>1992</v>
      </c>
      <c r="U304" s="172"/>
      <c r="V304" s="172"/>
      <c r="W304" s="172"/>
      <c r="X304" s="119"/>
      <c r="Y304" s="119"/>
      <c r="Z304" s="119"/>
    </row>
    <row r="305" spans="1:26" ht="31.5">
      <c r="A305" s="144">
        <f>IF(D305="","",SUBTOTAL(3,$D$11:D305))</f>
        <v>235</v>
      </c>
      <c r="B305" s="144" t="s">
        <v>1948</v>
      </c>
      <c r="C305" s="150" t="s">
        <v>1949</v>
      </c>
      <c r="D305" s="145">
        <v>260</v>
      </c>
      <c r="E305" s="151">
        <v>18</v>
      </c>
      <c r="F305" s="152">
        <v>8.6</v>
      </c>
      <c r="G305" s="145">
        <v>5</v>
      </c>
      <c r="H305" s="145">
        <v>3341</v>
      </c>
      <c r="I305" s="144" t="s">
        <v>188</v>
      </c>
      <c r="J305" s="144" t="s">
        <v>2054</v>
      </c>
      <c r="K305" s="121">
        <v>12899035</v>
      </c>
      <c r="L305" s="80">
        <f t="shared" si="42"/>
        <v>7731971.9772750018</v>
      </c>
      <c r="M305" s="186" t="str" cm="1">
        <f t="array" ref="M305">IF(OR($B305="",$S305="",$T305=""),"",IFERROR(IF($S305&lt;&gt;SUMPRODUCT(IFERROR(--MID($T305,SEARCH('Nhân công vận hành'!$A$3:$A$100,$T305)-1,1),0)),"",SUMPRODUCT(IFERROR(--MID($T305,SEARCH('Nhân công vận hành'!$A$3:$A$100,$T305)-1,1),0),'Nhân công vận hành'!#REF!)),""))</f>
        <v/>
      </c>
      <c r="N305" s="186" cm="1">
        <f t="array" ref="N305">IF(OR($B305="",$S305="",$T305=""),"",IFERROR(IF($S305&lt;&gt;SUMPRODUCT(IFERROR(--MID($T305,SEARCH('Nhân công vận hành'!$A$3:$A$100,$T305)-1,1),0)),"",SUMPRODUCT(IFERROR(--MID($T305,SEARCH('Nhân công vận hành'!$A$3:$A$100,$T305)-1,1),0),'Nhân công vận hành'!$E$3:$E$100)),""))</f>
        <v>644000</v>
      </c>
      <c r="O305" s="186" cm="1">
        <f t="array" ref="O305">IF(OR($B305="",$S305="",$T305=""),"",IFERROR(IF($S305&lt;&gt;SUMPRODUCT(IFERROR(--MID($T305,SEARCH('Nhân công vận hành'!$A$3:$A$100,$T305)-1,1),0)),"",SUMPRODUCT(IFERROR(--MID($T305,SEARCH('Nhân công vận hành'!$A$3:$A$100,$T305)-1,1),0),'Nhân công vận hành'!$F$3:$F$100)),""))</f>
        <v>616000</v>
      </c>
      <c r="P305" s="186" t="e">
        <f t="shared" si="43"/>
        <v>#VALUE!</v>
      </c>
      <c r="Q305" s="186">
        <f t="shared" si="44"/>
        <v>23160300</v>
      </c>
      <c r="R305" s="186">
        <f t="shared" si="45"/>
        <v>23132300</v>
      </c>
      <c r="S305" s="204">
        <v>2</v>
      </c>
      <c r="T305" s="204" t="s">
        <v>1995</v>
      </c>
      <c r="U305" s="154">
        <f>H305</f>
        <v>3341</v>
      </c>
      <c r="V305" s="137"/>
      <c r="W305" s="137"/>
      <c r="X305" s="119">
        <f t="shared" si="46"/>
        <v>8037091.038461538</v>
      </c>
      <c r="Y305" s="119">
        <f t="shared" si="47"/>
        <v>4266603.884615385</v>
      </c>
      <c r="Z305" s="119">
        <f t="shared" si="48"/>
        <v>2480583.653846154</v>
      </c>
    </row>
    <row r="306" spans="1:26" ht="31.5">
      <c r="A306" s="144" t="str">
        <f>IF(D306="","",SUBTOTAL(3,$D$11:D306))</f>
        <v/>
      </c>
      <c r="B306" s="148" t="s">
        <v>458</v>
      </c>
      <c r="C306" s="146" t="s">
        <v>459</v>
      </c>
      <c r="D306" s="144"/>
      <c r="E306" s="144"/>
      <c r="F306" s="144"/>
      <c r="G306" s="144"/>
      <c r="H306" s="144"/>
      <c r="I306" s="144"/>
      <c r="J306" s="144">
        <v>0</v>
      </c>
      <c r="K306" s="121"/>
      <c r="L306" s="80">
        <f t="shared" si="42"/>
        <v>0</v>
      </c>
      <c r="M306" s="186"/>
      <c r="N306" s="186"/>
      <c r="O306" s="186"/>
      <c r="P306" s="186"/>
      <c r="Q306" s="186"/>
      <c r="R306" s="186"/>
      <c r="S306" s="204" t="s">
        <v>1992</v>
      </c>
      <c r="T306" s="204" t="s">
        <v>1992</v>
      </c>
      <c r="U306" s="137"/>
      <c r="V306" s="137"/>
      <c r="W306" s="137"/>
      <c r="X306" s="119"/>
      <c r="Y306" s="119"/>
      <c r="Z306" s="119"/>
    </row>
    <row r="307" spans="1:26" ht="31.5">
      <c r="A307" s="144">
        <f>IF(D307="","",SUBTOTAL(3,$D$11:D307))</f>
        <v>236</v>
      </c>
      <c r="B307" s="144" t="s">
        <v>460</v>
      </c>
      <c r="C307" s="150" t="s">
        <v>461</v>
      </c>
      <c r="D307" s="145">
        <v>190</v>
      </c>
      <c r="E307" s="151">
        <v>15</v>
      </c>
      <c r="F307" s="152">
        <v>5.7</v>
      </c>
      <c r="G307" s="145">
        <v>5</v>
      </c>
      <c r="H307" s="145">
        <v>210</v>
      </c>
      <c r="I307" s="144" t="s">
        <v>188</v>
      </c>
      <c r="J307" s="144" t="s">
        <v>2059</v>
      </c>
      <c r="K307" s="121">
        <v>3286462</v>
      </c>
      <c r="L307" s="80">
        <f t="shared" si="42"/>
        <v>485996.4427500001</v>
      </c>
      <c r="M307" s="186" t="str" cm="1">
        <f t="array" ref="M307">IF(OR($B307="",$S307="",$T307=""),"",IFERROR(IF($S307&lt;&gt;SUMPRODUCT(IFERROR(--MID($T307,SEARCH('Nhân công vận hành'!$A$3:$A$100,$T307)-1,1),0)),"",SUMPRODUCT(IFERROR(--MID($T307,SEARCH('Nhân công vận hành'!$A$3:$A$100,$T307)-1,1),0),'Nhân công vận hành'!#REF!)),""))</f>
        <v/>
      </c>
      <c r="N307" s="186" cm="1">
        <f t="array" ref="N307">IF(OR($B307="",$S307="",$T307=""),"",IFERROR(IF($S307&lt;&gt;SUMPRODUCT(IFERROR(--MID($T307,SEARCH('Nhân công vận hành'!$A$3:$A$100,$T307)-1,1),0)),"",SUMPRODUCT(IFERROR(--MID($T307,SEARCH('Nhân công vận hành'!$A$3:$A$100,$T307)-1,1),0),'Nhân công vận hành'!$E$3:$E$100)),""))</f>
        <v>966000</v>
      </c>
      <c r="O307" s="186" cm="1">
        <f t="array" ref="O307">IF(OR($B307="",$S307="",$T307=""),"",IFERROR(IF($S307&lt;&gt;SUMPRODUCT(IFERROR(--MID($T307,SEARCH('Nhân công vận hành'!$A$3:$A$100,$T307)-1,1),0)),"",SUMPRODUCT(IFERROR(--MID($T307,SEARCH('Nhân công vận hành'!$A$3:$A$100,$T307)-1,1),0),'Nhân công vận hành'!$F$3:$F$100)),""))</f>
        <v>924000</v>
      </c>
      <c r="P307" s="186" t="e">
        <f t="shared" si="43"/>
        <v>#VALUE!</v>
      </c>
      <c r="Q307" s="186">
        <f t="shared" si="44"/>
        <v>5637900</v>
      </c>
      <c r="R307" s="186">
        <f t="shared" si="45"/>
        <v>5595900</v>
      </c>
      <c r="S307" s="204">
        <v>3</v>
      </c>
      <c r="T307" s="204" t="s">
        <v>2000</v>
      </c>
      <c r="U307" s="154">
        <f>H307</f>
        <v>210</v>
      </c>
      <c r="V307" s="137"/>
      <c r="W307" s="137"/>
      <c r="X307" s="119">
        <f t="shared" si="46"/>
        <v>2335117.7368421052</v>
      </c>
      <c r="Y307" s="119">
        <f t="shared" si="47"/>
        <v>985938.6</v>
      </c>
      <c r="Z307" s="119">
        <f t="shared" si="48"/>
        <v>864858.42105263157</v>
      </c>
    </row>
    <row r="308" spans="1:26" ht="31.5">
      <c r="A308" s="144">
        <f>IF(D308="","",SUBTOTAL(3,$D$11:D308))</f>
        <v>237</v>
      </c>
      <c r="B308" s="144" t="s">
        <v>462</v>
      </c>
      <c r="C308" s="150" t="s">
        <v>463</v>
      </c>
      <c r="D308" s="145">
        <v>190</v>
      </c>
      <c r="E308" s="151">
        <v>15</v>
      </c>
      <c r="F308" s="152">
        <v>5.7</v>
      </c>
      <c r="G308" s="145">
        <v>5</v>
      </c>
      <c r="H308" s="145">
        <v>300</v>
      </c>
      <c r="I308" s="144" t="s">
        <v>188</v>
      </c>
      <c r="J308" s="144" t="s">
        <v>2059</v>
      </c>
      <c r="K308" s="121">
        <v>4648053</v>
      </c>
      <c r="L308" s="80">
        <f t="shared" si="42"/>
        <v>694280.63250000018</v>
      </c>
      <c r="M308" s="186" t="str" cm="1">
        <f t="array" ref="M308">IF(OR($B308="",$S308="",$T308=""),"",IFERROR(IF($S308&lt;&gt;SUMPRODUCT(IFERROR(--MID($T308,SEARCH('Nhân công vận hành'!$A$3:$A$100,$T308)-1,1),0)),"",SUMPRODUCT(IFERROR(--MID($T308,SEARCH('Nhân công vận hành'!$A$3:$A$100,$T308)-1,1),0),'Nhân công vận hành'!#REF!)),""))</f>
        <v/>
      </c>
      <c r="N308" s="186" cm="1">
        <f t="array" ref="N308">IF(OR($B308="",$S308="",$T308=""),"",IFERROR(IF($S308&lt;&gt;SUMPRODUCT(IFERROR(--MID($T308,SEARCH('Nhân công vận hành'!$A$3:$A$100,$T308)-1,1),0)),"",SUMPRODUCT(IFERROR(--MID($T308,SEARCH('Nhân công vận hành'!$A$3:$A$100,$T308)-1,1),0),'Nhân công vận hành'!$E$3:$E$100)),""))</f>
        <v>966000</v>
      </c>
      <c r="O308" s="186" cm="1">
        <f t="array" ref="O308">IF(OR($B308="",$S308="",$T308=""),"",IFERROR(IF($S308&lt;&gt;SUMPRODUCT(IFERROR(--MID($T308,SEARCH('Nhân công vận hành'!$A$3:$A$100,$T308)-1,1),0)),"",SUMPRODUCT(IFERROR(--MID($T308,SEARCH('Nhân công vận hành'!$A$3:$A$100,$T308)-1,1),0),'Nhân công vận hành'!$F$3:$F$100)),""))</f>
        <v>924000</v>
      </c>
      <c r="P308" s="186" t="e">
        <f t="shared" si="43"/>
        <v>#VALUE!</v>
      </c>
      <c r="Q308" s="186">
        <f t="shared" si="44"/>
        <v>7580400</v>
      </c>
      <c r="R308" s="186">
        <f t="shared" si="45"/>
        <v>7538400</v>
      </c>
      <c r="S308" s="204">
        <v>3</v>
      </c>
      <c r="T308" s="204" t="s">
        <v>2000</v>
      </c>
      <c r="U308" s="154">
        <f>H308</f>
        <v>300</v>
      </c>
      <c r="V308" s="137"/>
      <c r="W308" s="137"/>
      <c r="X308" s="119">
        <f t="shared" si="46"/>
        <v>3302563.9736842103</v>
      </c>
      <c r="Y308" s="119">
        <f t="shared" si="47"/>
        <v>1394415.9</v>
      </c>
      <c r="Z308" s="119">
        <f t="shared" si="48"/>
        <v>1223171.8421052631</v>
      </c>
    </row>
    <row r="309" spans="1:26" ht="31.5">
      <c r="A309" s="144">
        <f>IF(D309="","",SUBTOTAL(3,$D$11:D309))</f>
        <v>238</v>
      </c>
      <c r="B309" s="144" t="s">
        <v>464</v>
      </c>
      <c r="C309" s="150" t="s">
        <v>465</v>
      </c>
      <c r="D309" s="145">
        <v>190</v>
      </c>
      <c r="E309" s="151">
        <v>15</v>
      </c>
      <c r="F309" s="152">
        <v>5.7</v>
      </c>
      <c r="G309" s="145">
        <v>5</v>
      </c>
      <c r="H309" s="145">
        <v>324</v>
      </c>
      <c r="I309" s="144" t="s">
        <v>188</v>
      </c>
      <c r="J309" s="144" t="s">
        <v>2058</v>
      </c>
      <c r="K309" s="121">
        <v>5422748</v>
      </c>
      <c r="L309" s="80">
        <f t="shared" si="42"/>
        <v>749823.08310000016</v>
      </c>
      <c r="M309" s="186" t="str" cm="1">
        <f t="array" ref="M309">IF(OR($B309="",$S309="",$T309=""),"",IFERROR(IF($S309&lt;&gt;SUMPRODUCT(IFERROR(--MID($T309,SEARCH('Nhân công vận hành'!$A$3:$A$100,$T309)-1,1),0)),"",SUMPRODUCT(IFERROR(--MID($T309,SEARCH('Nhân công vận hành'!$A$3:$A$100,$T309)-1,1),0),'Nhân công vận hành'!#REF!)),""))</f>
        <v/>
      </c>
      <c r="N309" s="186" cm="1">
        <f t="array" ref="N309">IF(OR($B309="",$S309="",$T309=""),"",IFERROR(IF($S309&lt;&gt;SUMPRODUCT(IFERROR(--MID($T309,SEARCH('Nhân công vận hành'!$A$3:$A$100,$T309)-1,1),0)),"",SUMPRODUCT(IFERROR(--MID($T309,SEARCH('Nhân công vận hành'!$A$3:$A$100,$T309)-1,1),0),'Nhân công vận hành'!$E$3:$E$100)),""))</f>
        <v>1288000</v>
      </c>
      <c r="O309" s="186" cm="1">
        <f t="array" ref="O309">IF(OR($B309="",$S309="",$T309=""),"",IFERROR(IF($S309&lt;&gt;SUMPRODUCT(IFERROR(--MID($T309,SEARCH('Nhân công vận hành'!$A$3:$A$100,$T309)-1,1),0)),"",SUMPRODUCT(IFERROR(--MID($T309,SEARCH('Nhân công vận hành'!$A$3:$A$100,$T309)-1,1),0),'Nhân công vận hành'!$F$3:$F$100)),""))</f>
        <v>1232000</v>
      </c>
      <c r="P309" s="186" t="e">
        <f t="shared" si="43"/>
        <v>#VALUE!</v>
      </c>
      <c r="Q309" s="186">
        <f t="shared" si="44"/>
        <v>8944700</v>
      </c>
      <c r="R309" s="186">
        <f t="shared" si="45"/>
        <v>8888700</v>
      </c>
      <c r="S309" s="204">
        <v>4</v>
      </c>
      <c r="T309" s="204" t="s">
        <v>1999</v>
      </c>
      <c r="U309" s="154">
        <f>H309</f>
        <v>324</v>
      </c>
      <c r="V309" s="137"/>
      <c r="W309" s="137"/>
      <c r="X309" s="119">
        <f t="shared" si="46"/>
        <v>3853005.1578947366</v>
      </c>
      <c r="Y309" s="119">
        <f t="shared" si="47"/>
        <v>1626824.4</v>
      </c>
      <c r="Z309" s="119">
        <f t="shared" si="48"/>
        <v>1427038.9473684211</v>
      </c>
    </row>
    <row r="310" spans="1:26" ht="31.5">
      <c r="A310" s="144">
        <f>IF(D310="","",SUBTOTAL(3,$D$11:D310))</f>
        <v>239</v>
      </c>
      <c r="B310" s="144" t="s">
        <v>466</v>
      </c>
      <c r="C310" s="150" t="s">
        <v>467</v>
      </c>
      <c r="D310" s="145">
        <v>190</v>
      </c>
      <c r="E310" s="151">
        <v>15</v>
      </c>
      <c r="F310" s="152">
        <v>5.5</v>
      </c>
      <c r="G310" s="145">
        <v>5</v>
      </c>
      <c r="H310" s="145">
        <v>384</v>
      </c>
      <c r="I310" s="144" t="s">
        <v>188</v>
      </c>
      <c r="J310" s="144" t="s">
        <v>2060</v>
      </c>
      <c r="K310" s="121">
        <v>6094486</v>
      </c>
      <c r="L310" s="80">
        <f t="shared" si="42"/>
        <v>888679.20960000018</v>
      </c>
      <c r="M310" s="186" t="str" cm="1">
        <f t="array" ref="M310">IF(OR($B310="",$S310="",$T310=""),"",IFERROR(IF($S310&lt;&gt;SUMPRODUCT(IFERROR(--MID($T310,SEARCH('Nhân công vận hành'!$A$3:$A$100,$T310)-1,1),0)),"",SUMPRODUCT(IFERROR(--MID($T310,SEARCH('Nhân công vận hành'!$A$3:$A$100,$T310)-1,1),0),'Nhân công vận hành'!#REF!)),""))</f>
        <v/>
      </c>
      <c r="N310" s="186" cm="1">
        <f t="array" ref="N310">IF(OR($B310="",$S310="",$T310=""),"",IFERROR(IF($S310&lt;&gt;SUMPRODUCT(IFERROR(--MID($T310,SEARCH('Nhân công vận hành'!$A$3:$A$100,$T310)-1,1),0)),"",SUMPRODUCT(IFERROR(--MID($T310,SEARCH('Nhân công vận hành'!$A$3:$A$100,$T310)-1,1),0),'Nhân công vận hành'!$E$3:$E$100)),""))</f>
        <v>1610000</v>
      </c>
      <c r="O310" s="186" cm="1">
        <f t="array" ref="O310">IF(OR($B310="",$S310="",$T310=""),"",IFERROR(IF($S310&lt;&gt;SUMPRODUCT(IFERROR(--MID($T310,SEARCH('Nhân công vận hành'!$A$3:$A$100,$T310)-1,1),0)),"",SUMPRODUCT(IFERROR(--MID($T310,SEARCH('Nhân công vận hành'!$A$3:$A$100,$T310)-1,1),0),'Nhân công vận hành'!$F$3:$F$100)),""))</f>
        <v>1540000</v>
      </c>
      <c r="P310" s="186" t="e">
        <f t="shared" si="43"/>
        <v>#VALUE!</v>
      </c>
      <c r="Q310" s="186">
        <f t="shared" si="44"/>
        <v>10197000</v>
      </c>
      <c r="R310" s="186">
        <f t="shared" si="45"/>
        <v>10127000</v>
      </c>
      <c r="S310" s="204">
        <v>5</v>
      </c>
      <c r="T310" s="204" t="s">
        <v>2001</v>
      </c>
      <c r="U310" s="154">
        <f>H310</f>
        <v>384</v>
      </c>
      <c r="V310" s="137"/>
      <c r="W310" s="137"/>
      <c r="X310" s="119">
        <f t="shared" si="46"/>
        <v>4330292.6842105268</v>
      </c>
      <c r="Y310" s="119">
        <f t="shared" si="47"/>
        <v>1764193.3157894737</v>
      </c>
      <c r="Z310" s="119">
        <f t="shared" si="48"/>
        <v>1603812.105263158</v>
      </c>
    </row>
    <row r="311" spans="1:26" ht="31.5">
      <c r="A311" s="144">
        <f>IF(D311="","",SUBTOTAL(3,$D$11:D311))</f>
        <v>240</v>
      </c>
      <c r="B311" s="144" t="s">
        <v>468</v>
      </c>
      <c r="C311" s="150" t="s">
        <v>469</v>
      </c>
      <c r="D311" s="145">
        <v>190</v>
      </c>
      <c r="E311" s="151">
        <v>15</v>
      </c>
      <c r="F311" s="152">
        <v>5.5</v>
      </c>
      <c r="G311" s="145">
        <v>5</v>
      </c>
      <c r="H311" s="145">
        <v>714</v>
      </c>
      <c r="I311" s="144" t="s">
        <v>188</v>
      </c>
      <c r="J311" s="144" t="s">
        <v>2060</v>
      </c>
      <c r="K311" s="121">
        <v>6737442</v>
      </c>
      <c r="L311" s="80">
        <f t="shared" si="42"/>
        <v>1652387.9053500004</v>
      </c>
      <c r="M311" s="186" t="str" cm="1">
        <f t="array" ref="M311">IF(OR($B311="",$S311="",$T311=""),"",IFERROR(IF($S311&lt;&gt;SUMPRODUCT(IFERROR(--MID($T311,SEARCH('Nhân công vận hành'!$A$3:$A$100,$T311)-1,1),0)),"",SUMPRODUCT(IFERROR(--MID($T311,SEARCH('Nhân công vận hành'!$A$3:$A$100,$T311)-1,1),0),'Nhân công vận hành'!#REF!)),""))</f>
        <v/>
      </c>
      <c r="N311" s="186" cm="1">
        <f t="array" ref="N311">IF(OR($B311="",$S311="",$T311=""),"",IFERROR(IF($S311&lt;&gt;SUMPRODUCT(IFERROR(--MID($T311,SEARCH('Nhân công vận hành'!$A$3:$A$100,$T311)-1,1),0)),"",SUMPRODUCT(IFERROR(--MID($T311,SEARCH('Nhân công vận hành'!$A$3:$A$100,$T311)-1,1),0),'Nhân công vận hành'!$E$3:$E$100)),""))</f>
        <v>1610000</v>
      </c>
      <c r="O311" s="186" cm="1">
        <f t="array" ref="O311">IF(OR($B311="",$S311="",$T311=""),"",IFERROR(IF($S311&lt;&gt;SUMPRODUCT(IFERROR(--MID($T311,SEARCH('Nhân công vận hành'!$A$3:$A$100,$T311)-1,1),0)),"",SUMPRODUCT(IFERROR(--MID($T311,SEARCH('Nhân công vận hành'!$A$3:$A$100,$T311)-1,1),0),'Nhân công vận hành'!$F$3:$F$100)),""))</f>
        <v>1540000</v>
      </c>
      <c r="P311" s="186" t="e">
        <f t="shared" si="43"/>
        <v>#VALUE!</v>
      </c>
      <c r="Q311" s="186">
        <f t="shared" si="44"/>
        <v>11772800</v>
      </c>
      <c r="R311" s="186">
        <f t="shared" si="45"/>
        <v>11702800</v>
      </c>
      <c r="S311" s="204">
        <v>5</v>
      </c>
      <c r="T311" s="204" t="s">
        <v>2001</v>
      </c>
      <c r="U311" s="154">
        <f>H311</f>
        <v>714</v>
      </c>
      <c r="V311" s="137"/>
      <c r="W311" s="137"/>
      <c r="X311" s="119">
        <f t="shared" si="46"/>
        <v>4787129.8421052629</v>
      </c>
      <c r="Y311" s="119">
        <f t="shared" si="47"/>
        <v>1950312.1578947369</v>
      </c>
      <c r="Z311" s="119">
        <f t="shared" si="48"/>
        <v>1773011.0526315789</v>
      </c>
    </row>
    <row r="312" spans="1:26">
      <c r="A312" s="144" t="str">
        <f>IF(D312="","",SUBTOTAL(3,$D$11:D312))</f>
        <v/>
      </c>
      <c r="B312" s="148" t="s">
        <v>470</v>
      </c>
      <c r="C312" s="219" t="s">
        <v>471</v>
      </c>
      <c r="D312" s="144"/>
      <c r="E312" s="144"/>
      <c r="F312" s="144"/>
      <c r="G312" s="144"/>
      <c r="H312" s="144"/>
      <c r="I312" s="144"/>
      <c r="J312" s="144">
        <v>0</v>
      </c>
      <c r="K312" s="121"/>
      <c r="L312" s="80">
        <f t="shared" si="42"/>
        <v>0</v>
      </c>
      <c r="M312" s="186"/>
      <c r="N312" s="186"/>
      <c r="O312" s="186"/>
      <c r="P312" s="186"/>
      <c r="Q312" s="186"/>
      <c r="R312" s="186"/>
      <c r="S312" s="204" t="s">
        <v>1992</v>
      </c>
      <c r="T312" s="204" t="s">
        <v>1992</v>
      </c>
      <c r="U312" s="137"/>
      <c r="V312" s="137"/>
      <c r="W312" s="137"/>
      <c r="X312" s="119"/>
      <c r="Y312" s="119"/>
      <c r="Z312" s="119"/>
    </row>
    <row r="313" spans="1:26" ht="31.5">
      <c r="A313" s="144" t="str">
        <f>IF(D313="","",SUBTOTAL(3,$D$11:D313))</f>
        <v/>
      </c>
      <c r="B313" s="148" t="s">
        <v>472</v>
      </c>
      <c r="C313" s="146" t="s">
        <v>473</v>
      </c>
      <c r="D313" s="144"/>
      <c r="E313" s="144"/>
      <c r="F313" s="144"/>
      <c r="G313" s="144"/>
      <c r="H313" s="144"/>
      <c r="I313" s="144"/>
      <c r="J313" s="144">
        <v>0</v>
      </c>
      <c r="K313" s="121"/>
      <c r="L313" s="80">
        <f t="shared" si="42"/>
        <v>0</v>
      </c>
      <c r="M313" s="186"/>
      <c r="N313" s="186"/>
      <c r="O313" s="186"/>
      <c r="P313" s="186"/>
      <c r="Q313" s="186"/>
      <c r="R313" s="186"/>
      <c r="S313" s="204" t="s">
        <v>1992</v>
      </c>
      <c r="T313" s="204" t="s">
        <v>1992</v>
      </c>
      <c r="U313" s="137"/>
      <c r="V313" s="137"/>
      <c r="W313" s="137"/>
      <c r="X313" s="119"/>
      <c r="Y313" s="119"/>
      <c r="Z313" s="119"/>
    </row>
    <row r="314" spans="1:26" ht="47.25">
      <c r="A314" s="144">
        <f>IF(D314="","",SUBTOTAL(3,$D$11:D314))</f>
        <v>241</v>
      </c>
      <c r="B314" s="144" t="s">
        <v>474</v>
      </c>
      <c r="C314" s="150" t="s">
        <v>475</v>
      </c>
      <c r="D314" s="145">
        <v>150</v>
      </c>
      <c r="E314" s="151">
        <v>13</v>
      </c>
      <c r="F314" s="152">
        <v>5.6</v>
      </c>
      <c r="G314" s="145">
        <v>6</v>
      </c>
      <c r="H314" s="145">
        <v>57</v>
      </c>
      <c r="I314" s="144" t="s">
        <v>15</v>
      </c>
      <c r="J314" s="144" t="s">
        <v>2053</v>
      </c>
      <c r="K314" s="121">
        <v>930161</v>
      </c>
      <c r="L314" s="80">
        <f t="shared" si="42"/>
        <v>1189678.0909090908</v>
      </c>
      <c r="M314" s="186" t="str" cm="1">
        <f t="array" ref="M314">IF(OR($B314="",$S314="",$T314=""),"",IFERROR(IF($S314&lt;&gt;SUMPRODUCT(IFERROR(--MID($T314,SEARCH('Nhân công vận hành'!$A$3:$A$100,$T314)-1,1),0)),"",SUMPRODUCT(IFERROR(--MID($T314,SEARCH('Nhân công vận hành'!$A$3:$A$100,$T314)-1,1),0),'Nhân công vận hành'!#REF!)),""))</f>
        <v/>
      </c>
      <c r="N314" s="186" cm="1">
        <f t="array" ref="N314">IF(OR($B314="",$S314="",$T314=""),"",IFERROR(IF($S314&lt;&gt;SUMPRODUCT(IFERROR(--MID($T314,SEARCH('Nhân công vận hành'!$A$3:$A$100,$T314)-1,1),0)),"",SUMPRODUCT(IFERROR(--MID($T314,SEARCH('Nhân công vận hành'!$A$3:$A$100,$T314)-1,1),0),'Nhân công vận hành'!$E$3:$E$100)),""))</f>
        <v>624000</v>
      </c>
      <c r="O314" s="186" cm="1">
        <f t="array" ref="O314">IF(OR($B314="",$S314="",$T314=""),"",IFERROR(IF($S314&lt;&gt;SUMPRODUCT(IFERROR(--MID($T314,SEARCH('Nhân công vận hành'!$A$3:$A$100,$T314)-1,1),0)),"",SUMPRODUCT(IFERROR(--MID($T314,SEARCH('Nhân công vận hành'!$A$3:$A$100,$T314)-1,1),0),'Nhân công vận hành'!$F$3:$F$100)),""))</f>
        <v>597000</v>
      </c>
      <c r="P314" s="186" t="e">
        <f t="shared" si="43"/>
        <v>#VALUE!</v>
      </c>
      <c r="Q314" s="186">
        <f t="shared" si="44"/>
        <v>3258500</v>
      </c>
      <c r="R314" s="186">
        <f t="shared" si="45"/>
        <v>3231500</v>
      </c>
      <c r="S314" s="204">
        <v>2</v>
      </c>
      <c r="T314" s="204" t="s">
        <v>1994</v>
      </c>
      <c r="U314" s="137"/>
      <c r="V314" s="137"/>
      <c r="W314" s="154">
        <f>H314</f>
        <v>57</v>
      </c>
      <c r="X314" s="119">
        <f t="shared" si="46"/>
        <v>725525.58</v>
      </c>
      <c r="Y314" s="119">
        <f t="shared" si="47"/>
        <v>347260.10666666663</v>
      </c>
      <c r="Z314" s="119">
        <f t="shared" si="48"/>
        <v>372064.4</v>
      </c>
    </row>
    <row r="315" spans="1:26" ht="47.25">
      <c r="A315" s="144" t="str">
        <f>IF(D315="","",SUBTOTAL(3,$D$11:D315))</f>
        <v/>
      </c>
      <c r="B315" s="148" t="s">
        <v>476</v>
      </c>
      <c r="C315" s="150" t="s">
        <v>1976</v>
      </c>
      <c r="D315" s="144"/>
      <c r="E315" s="144"/>
      <c r="F315" s="144"/>
      <c r="G315" s="144"/>
      <c r="H315" s="144"/>
      <c r="I315" s="144"/>
      <c r="J315" s="144">
        <v>0</v>
      </c>
      <c r="K315" s="121"/>
      <c r="L315" s="80">
        <f t="shared" si="42"/>
        <v>0</v>
      </c>
      <c r="M315" s="186"/>
      <c r="N315" s="186"/>
      <c r="O315" s="186"/>
      <c r="P315" s="186"/>
      <c r="Q315" s="186"/>
      <c r="R315" s="186"/>
      <c r="S315" s="204" t="s">
        <v>1992</v>
      </c>
      <c r="T315" s="204" t="s">
        <v>1992</v>
      </c>
      <c r="U315" s="137"/>
      <c r="V315" s="137"/>
      <c r="W315" s="137"/>
      <c r="X315" s="119"/>
      <c r="Y315" s="119"/>
      <c r="Z315" s="119"/>
    </row>
    <row r="316" spans="1:26" ht="31.5">
      <c r="A316" s="144">
        <f>IF(D316="","",SUBTOTAL(3,$D$11:D316))</f>
        <v>242</v>
      </c>
      <c r="B316" s="144" t="s">
        <v>477</v>
      </c>
      <c r="C316" s="150" t="s">
        <v>478</v>
      </c>
      <c r="D316" s="145">
        <v>180</v>
      </c>
      <c r="E316" s="151">
        <v>14</v>
      </c>
      <c r="F316" s="152">
        <v>6.4</v>
      </c>
      <c r="G316" s="145">
        <v>5</v>
      </c>
      <c r="H316" s="145">
        <v>34</v>
      </c>
      <c r="I316" s="144" t="s">
        <v>15</v>
      </c>
      <c r="J316" s="144" t="s">
        <v>2054</v>
      </c>
      <c r="K316" s="121">
        <v>1284890</v>
      </c>
      <c r="L316" s="80">
        <f t="shared" si="42"/>
        <v>709632.54545454541</v>
      </c>
      <c r="M316" s="186" t="str" cm="1">
        <f t="array" ref="M316">IF(OR($B316="",$S316="",$T316=""),"",IFERROR(IF($S316&lt;&gt;SUMPRODUCT(IFERROR(--MID($T316,SEARCH('Nhân công vận hành'!$A$3:$A$100,$T316)-1,1),0)),"",SUMPRODUCT(IFERROR(--MID($T316,SEARCH('Nhân công vận hành'!$A$3:$A$100,$T316)-1,1),0),'Nhân công vận hành'!#REF!)),""))</f>
        <v/>
      </c>
      <c r="N316" s="186" cm="1">
        <f t="array" ref="N316">IF(OR($B316="",$S316="",$T316=""),"",IFERROR(IF($S316&lt;&gt;SUMPRODUCT(IFERROR(--MID($T316,SEARCH('Nhân công vận hành'!$A$3:$A$100,$T316)-1,1),0)),"",SUMPRODUCT(IFERROR(--MID($T316,SEARCH('Nhân công vận hành'!$A$3:$A$100,$T316)-1,1),0),'Nhân công vận hành'!$E$3:$E$100)),""))</f>
        <v>644000</v>
      </c>
      <c r="O316" s="186" cm="1">
        <f t="array" ref="O316">IF(OR($B316="",$S316="",$T316=""),"",IFERROR(IF($S316&lt;&gt;SUMPRODUCT(IFERROR(--MID($T316,SEARCH('Nhân công vận hành'!$A$3:$A$100,$T316)-1,1),0)),"",SUMPRODUCT(IFERROR(--MID($T316,SEARCH('Nhân công vận hành'!$A$3:$A$100,$T316)-1,1),0),'Nhân công vận hành'!$F$3:$F$100)),""))</f>
        <v>616000</v>
      </c>
      <c r="P316" s="186" t="e">
        <f t="shared" si="43"/>
        <v>#VALUE!</v>
      </c>
      <c r="Q316" s="186">
        <f t="shared" si="44"/>
        <v>3066800</v>
      </c>
      <c r="R316" s="186">
        <f t="shared" si="45"/>
        <v>3038800</v>
      </c>
      <c r="S316" s="204">
        <v>2</v>
      </c>
      <c r="T316" s="204" t="s">
        <v>1995</v>
      </c>
      <c r="U316" s="137"/>
      <c r="V316" s="137"/>
      <c r="W316" s="154">
        <f t="shared" ref="W316:W322" si="50">H316</f>
        <v>34</v>
      </c>
      <c r="X316" s="119">
        <f t="shared" si="46"/>
        <v>899423.00000000012</v>
      </c>
      <c r="Y316" s="119">
        <f t="shared" si="47"/>
        <v>456849.77777777775</v>
      </c>
      <c r="Z316" s="119">
        <f t="shared" si="48"/>
        <v>356913.88888888888</v>
      </c>
    </row>
    <row r="317" spans="1:26" ht="31.5">
      <c r="A317" s="144">
        <f>IF(D317="","",SUBTOTAL(3,$D$11:D317))</f>
        <v>243</v>
      </c>
      <c r="B317" s="144" t="s">
        <v>479</v>
      </c>
      <c r="C317" s="150" t="s">
        <v>480</v>
      </c>
      <c r="D317" s="145">
        <v>180</v>
      </c>
      <c r="E317" s="151">
        <v>14</v>
      </c>
      <c r="F317" s="152">
        <v>6.4</v>
      </c>
      <c r="G317" s="145">
        <v>5</v>
      </c>
      <c r="H317" s="145">
        <v>50</v>
      </c>
      <c r="I317" s="144" t="s">
        <v>15</v>
      </c>
      <c r="J317" s="144" t="s">
        <v>2054</v>
      </c>
      <c r="K317" s="121">
        <v>1520612</v>
      </c>
      <c r="L317" s="80">
        <f t="shared" si="42"/>
        <v>1043577.2727272726</v>
      </c>
      <c r="M317" s="186" t="str" cm="1">
        <f t="array" ref="M317">IF(OR($B317="",$S317="",$T317=""),"",IFERROR(IF($S317&lt;&gt;SUMPRODUCT(IFERROR(--MID($T317,SEARCH('Nhân công vận hành'!$A$3:$A$100,$T317)-1,1),0)),"",SUMPRODUCT(IFERROR(--MID($T317,SEARCH('Nhân công vận hành'!$A$3:$A$100,$T317)-1,1),0),'Nhân công vận hành'!#REF!)),""))</f>
        <v/>
      </c>
      <c r="N317" s="186" cm="1">
        <f t="array" ref="N317">IF(OR($B317="",$S317="",$T317=""),"",IFERROR(IF($S317&lt;&gt;SUMPRODUCT(IFERROR(--MID($T317,SEARCH('Nhân công vận hành'!$A$3:$A$100,$T317)-1,1),0)),"",SUMPRODUCT(IFERROR(--MID($T317,SEARCH('Nhân công vận hành'!$A$3:$A$100,$T317)-1,1),0),'Nhân công vận hành'!$E$3:$E$100)),""))</f>
        <v>644000</v>
      </c>
      <c r="O317" s="186" cm="1">
        <f t="array" ref="O317">IF(OR($B317="",$S317="",$T317=""),"",IFERROR(IF($S317&lt;&gt;SUMPRODUCT(IFERROR(--MID($T317,SEARCH('Nhân công vận hành'!$A$3:$A$100,$T317)-1,1),0)),"",SUMPRODUCT(IFERROR(--MID($T317,SEARCH('Nhân công vận hành'!$A$3:$A$100,$T317)-1,1),0),'Nhân công vận hành'!$F$3:$F$100)),""))</f>
        <v>616000</v>
      </c>
      <c r="P317" s="186" t="e">
        <f t="shared" si="43"/>
        <v>#VALUE!</v>
      </c>
      <c r="Q317" s="186">
        <f t="shared" si="44"/>
        <v>3715100</v>
      </c>
      <c r="R317" s="186">
        <f t="shared" si="45"/>
        <v>3687100</v>
      </c>
      <c r="S317" s="204">
        <v>2</v>
      </c>
      <c r="T317" s="204" t="s">
        <v>1995</v>
      </c>
      <c r="U317" s="137"/>
      <c r="V317" s="137"/>
      <c r="W317" s="154">
        <f t="shared" si="50"/>
        <v>50</v>
      </c>
      <c r="X317" s="119">
        <f t="shared" si="46"/>
        <v>1064428.4000000001</v>
      </c>
      <c r="Y317" s="119">
        <f t="shared" si="47"/>
        <v>540662.04444444447</v>
      </c>
      <c r="Z317" s="119">
        <f t="shared" si="48"/>
        <v>422392.22222222225</v>
      </c>
    </row>
    <row r="318" spans="1:26" ht="31.5">
      <c r="A318" s="144">
        <f>IF(D318="","",SUBTOTAL(3,$D$11:D318))</f>
        <v>244</v>
      </c>
      <c r="B318" s="144" t="s">
        <v>481</v>
      </c>
      <c r="C318" s="150" t="s">
        <v>482</v>
      </c>
      <c r="D318" s="145">
        <v>180</v>
      </c>
      <c r="E318" s="151">
        <v>14</v>
      </c>
      <c r="F318" s="152">
        <v>3.8</v>
      </c>
      <c r="G318" s="145">
        <v>5</v>
      </c>
      <c r="H318" s="145">
        <v>63</v>
      </c>
      <c r="I318" s="144" t="s">
        <v>15</v>
      </c>
      <c r="J318" s="144" t="s">
        <v>2054</v>
      </c>
      <c r="K318" s="121">
        <v>2991351</v>
      </c>
      <c r="L318" s="80">
        <f t="shared" si="42"/>
        <v>1314907.3636363635</v>
      </c>
      <c r="M318" s="186" t="str" cm="1">
        <f t="array" ref="M318">IF(OR($B318="",$S318="",$T318=""),"",IFERROR(IF($S318&lt;&gt;SUMPRODUCT(IFERROR(--MID($T318,SEARCH('Nhân công vận hành'!$A$3:$A$100,$T318)-1,1),0)),"",SUMPRODUCT(IFERROR(--MID($T318,SEARCH('Nhân công vận hành'!$A$3:$A$100,$T318)-1,1),0),'Nhân công vận hành'!#REF!)),""))</f>
        <v/>
      </c>
      <c r="N318" s="186" cm="1">
        <f t="array" ref="N318">IF(OR($B318="",$S318="",$T318=""),"",IFERROR(IF($S318&lt;&gt;SUMPRODUCT(IFERROR(--MID($T318,SEARCH('Nhân công vận hành'!$A$3:$A$100,$T318)-1,1),0)),"",SUMPRODUCT(IFERROR(--MID($T318,SEARCH('Nhân công vận hành'!$A$3:$A$100,$T318)-1,1),0),'Nhân công vận hành'!$E$3:$E$100)),""))</f>
        <v>644000</v>
      </c>
      <c r="O318" s="186" cm="1">
        <f t="array" ref="O318">IF(OR($B318="",$S318="",$T318=""),"",IFERROR(IF($S318&lt;&gt;SUMPRODUCT(IFERROR(--MID($T318,SEARCH('Nhân công vận hành'!$A$3:$A$100,$T318)-1,1),0)),"",SUMPRODUCT(IFERROR(--MID($T318,SEARCH('Nhân công vận hành'!$A$3:$A$100,$T318)-1,1),0),'Nhân công vận hành'!$F$3:$F$100)),""))</f>
        <v>616000</v>
      </c>
      <c r="P318" s="186" t="e">
        <f t="shared" si="43"/>
        <v>#VALUE!</v>
      </c>
      <c r="Q318" s="186">
        <f t="shared" si="44"/>
        <v>5515300</v>
      </c>
      <c r="R318" s="186">
        <f t="shared" si="45"/>
        <v>5487300</v>
      </c>
      <c r="S318" s="204">
        <v>2</v>
      </c>
      <c r="T318" s="204" t="s">
        <v>1995</v>
      </c>
      <c r="U318" s="137"/>
      <c r="V318" s="137"/>
      <c r="W318" s="154">
        <f t="shared" si="50"/>
        <v>63</v>
      </c>
      <c r="X318" s="119">
        <f t="shared" si="46"/>
        <v>2093945.7000000004</v>
      </c>
      <c r="Y318" s="119">
        <f t="shared" si="47"/>
        <v>631507.43333333335</v>
      </c>
      <c r="Z318" s="119">
        <f t="shared" si="48"/>
        <v>830930.83333333337</v>
      </c>
    </row>
    <row r="319" spans="1:26" ht="31.5">
      <c r="A319" s="144">
        <f>IF(D319="","",SUBTOTAL(3,$D$11:D319))</f>
        <v>245</v>
      </c>
      <c r="B319" s="144" t="s">
        <v>1950</v>
      </c>
      <c r="C319" s="150" t="s">
        <v>1951</v>
      </c>
      <c r="D319" s="145">
        <v>180</v>
      </c>
      <c r="E319" s="151">
        <v>14</v>
      </c>
      <c r="F319" s="152">
        <v>3.8</v>
      </c>
      <c r="G319" s="145">
        <v>5</v>
      </c>
      <c r="H319" s="151">
        <v>75.599999999999994</v>
      </c>
      <c r="I319" s="144" t="s">
        <v>15</v>
      </c>
      <c r="J319" s="144" t="s">
        <v>2054</v>
      </c>
      <c r="K319" s="121">
        <v>11150596</v>
      </c>
      <c r="L319" s="80">
        <f t="shared" si="42"/>
        <v>1577888.836363636</v>
      </c>
      <c r="M319" s="186" t="str" cm="1">
        <f t="array" ref="M319">IF(OR($B319="",$S319="",$T319=""),"",IFERROR(IF($S319&lt;&gt;SUMPRODUCT(IFERROR(--MID($T319,SEARCH('Nhân công vận hành'!$A$3:$A$100,$T319)-1,1),0)),"",SUMPRODUCT(IFERROR(--MID($T319,SEARCH('Nhân công vận hành'!$A$3:$A$100,$T319)-1,1),0),'Nhân công vận hành'!#REF!)),""))</f>
        <v/>
      </c>
      <c r="N319" s="186" cm="1">
        <f t="array" ref="N319">IF(OR($B319="",$S319="",$T319=""),"",IFERROR(IF($S319&lt;&gt;SUMPRODUCT(IFERROR(--MID($T319,SEARCH('Nhân công vận hành'!$A$3:$A$100,$T319)-1,1),0)),"",SUMPRODUCT(IFERROR(--MID($T319,SEARCH('Nhân công vận hành'!$A$3:$A$100,$T319)-1,1),0),'Nhân công vận hành'!$E$3:$E$100)),""))</f>
        <v>644000</v>
      </c>
      <c r="O319" s="186" cm="1">
        <f t="array" ref="O319">IF(OR($B319="",$S319="",$T319=""),"",IFERROR(IF($S319&lt;&gt;SUMPRODUCT(IFERROR(--MID($T319,SEARCH('Nhân công vận hành'!$A$3:$A$100,$T319)-1,1),0)),"",SUMPRODUCT(IFERROR(--MID($T319,SEARCH('Nhân công vận hành'!$A$3:$A$100,$T319)-1,1),0),'Nhân công vận hành'!$F$3:$F$100)),""))</f>
        <v>616000</v>
      </c>
      <c r="P319" s="186" t="e">
        <f t="shared" si="43"/>
        <v>#VALUE!</v>
      </c>
      <c r="Q319" s="186">
        <f t="shared" si="44"/>
        <v>15478700</v>
      </c>
      <c r="R319" s="186">
        <f t="shared" si="45"/>
        <v>15450700</v>
      </c>
      <c r="S319" s="204">
        <v>2</v>
      </c>
      <c r="T319" s="204" t="s">
        <v>1995</v>
      </c>
      <c r="U319" s="137"/>
      <c r="V319" s="137"/>
      <c r="W319" s="154">
        <f t="shared" si="50"/>
        <v>75.599999999999994</v>
      </c>
      <c r="X319" s="119">
        <f t="shared" si="46"/>
        <v>7805417.2000000011</v>
      </c>
      <c r="Y319" s="119">
        <f t="shared" si="47"/>
        <v>2354014.7111111111</v>
      </c>
      <c r="Z319" s="119">
        <f t="shared" si="48"/>
        <v>3097387.777777778</v>
      </c>
    </row>
    <row r="320" spans="1:26" ht="31.5">
      <c r="A320" s="144">
        <f>IF(D320="","",SUBTOTAL(3,$D$11:D320))</f>
        <v>246</v>
      </c>
      <c r="B320" s="144" t="s">
        <v>483</v>
      </c>
      <c r="C320" s="150" t="s">
        <v>484</v>
      </c>
      <c r="D320" s="145">
        <v>180</v>
      </c>
      <c r="E320" s="151">
        <v>14</v>
      </c>
      <c r="F320" s="152">
        <v>3.8</v>
      </c>
      <c r="G320" s="145">
        <v>5</v>
      </c>
      <c r="H320" s="145">
        <v>79</v>
      </c>
      <c r="I320" s="144" t="s">
        <v>15</v>
      </c>
      <c r="J320" s="144" t="s">
        <v>2054</v>
      </c>
      <c r="K320" s="121">
        <v>13200000</v>
      </c>
      <c r="L320" s="80">
        <f t="shared" si="42"/>
        <v>1648852.0909090908</v>
      </c>
      <c r="M320" s="186" t="str" cm="1">
        <f t="array" ref="M320">IF(OR($B320="",$S320="",$T320=""),"",IFERROR(IF($S320&lt;&gt;SUMPRODUCT(IFERROR(--MID($T320,SEARCH('Nhân công vận hành'!$A$3:$A$100,$T320)-1,1),0)),"",SUMPRODUCT(IFERROR(--MID($T320,SEARCH('Nhân công vận hành'!$A$3:$A$100,$T320)-1,1),0),'Nhân công vận hành'!#REF!)),""))</f>
        <v/>
      </c>
      <c r="N320" s="186" cm="1">
        <f t="array" ref="N320">IF(OR($B320="",$S320="",$T320=""),"",IFERROR(IF($S320&lt;&gt;SUMPRODUCT(IFERROR(--MID($T320,SEARCH('Nhân công vận hành'!$A$3:$A$100,$T320)-1,1),0)),"",SUMPRODUCT(IFERROR(--MID($T320,SEARCH('Nhân công vận hành'!$A$3:$A$100,$T320)-1,1),0),'Nhân công vận hành'!$E$3:$E$100)),""))</f>
        <v>644000</v>
      </c>
      <c r="O320" s="186" cm="1">
        <f t="array" ref="O320">IF(OR($B320="",$S320="",$T320=""),"",IFERROR(IF($S320&lt;&gt;SUMPRODUCT(IFERROR(--MID($T320,SEARCH('Nhân công vận hành'!$A$3:$A$100,$T320)-1,1),0)),"",SUMPRODUCT(IFERROR(--MID($T320,SEARCH('Nhân công vận hành'!$A$3:$A$100,$T320)-1,1),0),'Nhân công vận hành'!$F$3:$F$100)),""))</f>
        <v>616000</v>
      </c>
      <c r="P320" s="186" t="e">
        <f t="shared" si="43"/>
        <v>#VALUE!</v>
      </c>
      <c r="Q320" s="186">
        <f t="shared" si="44"/>
        <v>17986200</v>
      </c>
      <c r="R320" s="186">
        <f t="shared" si="45"/>
        <v>17958200</v>
      </c>
      <c r="S320" s="204">
        <v>2</v>
      </c>
      <c r="T320" s="204" t="s">
        <v>1995</v>
      </c>
      <c r="U320" s="137"/>
      <c r="V320" s="137"/>
      <c r="W320" s="154">
        <f t="shared" si="50"/>
        <v>79</v>
      </c>
      <c r="X320" s="119">
        <f t="shared" si="46"/>
        <v>9240000.0000000019</v>
      </c>
      <c r="Y320" s="119">
        <f t="shared" si="47"/>
        <v>2786666.6666666665</v>
      </c>
      <c r="Z320" s="119">
        <f t="shared" si="48"/>
        <v>3666666.6666666665</v>
      </c>
    </row>
    <row r="321" spans="1:26" ht="53.25">
      <c r="A321" s="144">
        <f>IF(D321="","",SUBTOTAL(3,$D$11:D321))</f>
        <v>247</v>
      </c>
      <c r="B321" s="144" t="s">
        <v>485</v>
      </c>
      <c r="C321" s="150" t="s">
        <v>1861</v>
      </c>
      <c r="D321" s="145">
        <v>180</v>
      </c>
      <c r="E321" s="151">
        <v>14</v>
      </c>
      <c r="F321" s="152">
        <v>4.2</v>
      </c>
      <c r="G321" s="145">
        <v>5</v>
      </c>
      <c r="H321" s="145">
        <v>30</v>
      </c>
      <c r="I321" s="144" t="s">
        <v>15</v>
      </c>
      <c r="J321" s="144" t="s">
        <v>2054</v>
      </c>
      <c r="K321" s="121">
        <v>2043419</v>
      </c>
      <c r="L321" s="80">
        <f t="shared" si="42"/>
        <v>626146.36363636353</v>
      </c>
      <c r="M321" s="186" t="str" cm="1">
        <f t="array" ref="M321">IF(OR($B321="",$S321="",$T321=""),"",IFERROR(IF($S321&lt;&gt;SUMPRODUCT(IFERROR(--MID($T321,SEARCH('Nhân công vận hành'!$A$3:$A$100,$T321)-1,1),0)),"",SUMPRODUCT(IFERROR(--MID($T321,SEARCH('Nhân công vận hành'!$A$3:$A$100,$T321)-1,1),0),'Nhân công vận hành'!#REF!)),""))</f>
        <v/>
      </c>
      <c r="N321" s="186" cm="1">
        <f t="array" ref="N321">IF(OR($B321="",$S321="",$T321=""),"",IFERROR(IF($S321&lt;&gt;SUMPRODUCT(IFERROR(--MID($T321,SEARCH('Nhân công vận hành'!$A$3:$A$100,$T321)-1,1),0)),"",SUMPRODUCT(IFERROR(--MID($T321,SEARCH('Nhân công vận hành'!$A$3:$A$100,$T321)-1,1),0),'Nhân công vận hành'!$E$3:$E$100)),""))</f>
        <v>644000</v>
      </c>
      <c r="O321" s="186" cm="1">
        <f t="array" ref="O321">IF(OR($B321="",$S321="",$T321=""),"",IFERROR(IF($S321&lt;&gt;SUMPRODUCT(IFERROR(--MID($T321,SEARCH('Nhân công vận hành'!$A$3:$A$100,$T321)-1,1),0)),"",SUMPRODUCT(IFERROR(--MID($T321,SEARCH('Nhân công vận hành'!$A$3:$A$100,$T321)-1,1),0),'Nhân công vận hành'!$F$3:$F$100)),""))</f>
        <v>616000</v>
      </c>
      <c r="P321" s="186" t="e">
        <f t="shared" si="43"/>
        <v>#VALUE!</v>
      </c>
      <c r="Q321" s="186">
        <f t="shared" si="44"/>
        <v>3745000</v>
      </c>
      <c r="R321" s="186">
        <f t="shared" si="45"/>
        <v>3717000</v>
      </c>
      <c r="S321" s="204">
        <v>2</v>
      </c>
      <c r="T321" s="204" t="s">
        <v>1995</v>
      </c>
      <c r="U321" s="137"/>
      <c r="V321" s="137"/>
      <c r="W321" s="154">
        <f t="shared" si="50"/>
        <v>30</v>
      </c>
      <c r="X321" s="119">
        <f t="shared" si="46"/>
        <v>1430393.3000000003</v>
      </c>
      <c r="Y321" s="119">
        <f t="shared" si="47"/>
        <v>476797.76666666666</v>
      </c>
      <c r="Z321" s="119">
        <f t="shared" si="48"/>
        <v>567616.38888888888</v>
      </c>
    </row>
    <row r="322" spans="1:26" ht="34.5">
      <c r="A322" s="144">
        <f>IF(D322="","",SUBTOTAL(3,$D$11:D322))</f>
        <v>248</v>
      </c>
      <c r="B322" s="144" t="s">
        <v>486</v>
      </c>
      <c r="C322" s="150" t="s">
        <v>1862</v>
      </c>
      <c r="D322" s="145">
        <v>180</v>
      </c>
      <c r="E322" s="151">
        <v>14</v>
      </c>
      <c r="F322" s="152">
        <v>5.6</v>
      </c>
      <c r="G322" s="145">
        <v>6</v>
      </c>
      <c r="H322" s="145">
        <v>57</v>
      </c>
      <c r="I322" s="144" t="s">
        <v>15</v>
      </c>
      <c r="J322" s="144" t="s">
        <v>2054</v>
      </c>
      <c r="K322" s="121">
        <v>6500000</v>
      </c>
      <c r="L322" s="80">
        <f t="shared" si="42"/>
        <v>1189678.0909090908</v>
      </c>
      <c r="M322" s="186" t="str" cm="1">
        <f t="array" ref="M322">IF(OR($B322="",$S322="",$T322=""),"",IFERROR(IF($S322&lt;&gt;SUMPRODUCT(IFERROR(--MID($T322,SEARCH('Nhân công vận hành'!$A$3:$A$100,$T322)-1,1),0)),"",SUMPRODUCT(IFERROR(--MID($T322,SEARCH('Nhân công vận hành'!$A$3:$A$100,$T322)-1,1),0),'Nhân công vận hành'!#REF!)),""))</f>
        <v/>
      </c>
      <c r="N322" s="186" cm="1">
        <f t="array" ref="N322">IF(OR($B322="",$S322="",$T322=""),"",IFERROR(IF($S322&lt;&gt;SUMPRODUCT(IFERROR(--MID($T322,SEARCH('Nhân công vận hành'!$A$3:$A$100,$T322)-1,1),0)),"",SUMPRODUCT(IFERROR(--MID($T322,SEARCH('Nhân công vận hành'!$A$3:$A$100,$T322)-1,1),0),'Nhân công vận hành'!$E$3:$E$100)),""))</f>
        <v>644000</v>
      </c>
      <c r="O322" s="186" cm="1">
        <f t="array" ref="O322">IF(OR($B322="",$S322="",$T322=""),"",IFERROR(IF($S322&lt;&gt;SUMPRODUCT(IFERROR(--MID($T322,SEARCH('Nhân công vận hành'!$A$3:$A$100,$T322)-1,1),0)),"",SUMPRODUCT(IFERROR(--MID($T322,SEARCH('Nhân công vận hành'!$A$3:$A$100,$T322)-1,1),0),'Nhân công vận hành'!$F$3:$F$100)),""))</f>
        <v>616000</v>
      </c>
      <c r="P322" s="186" t="e">
        <f t="shared" si="43"/>
        <v>#VALUE!</v>
      </c>
      <c r="Q322" s="186">
        <f t="shared" si="44"/>
        <v>10572600</v>
      </c>
      <c r="R322" s="186">
        <f t="shared" si="45"/>
        <v>10544600</v>
      </c>
      <c r="S322" s="204">
        <v>2</v>
      </c>
      <c r="T322" s="204" t="s">
        <v>1995</v>
      </c>
      <c r="U322" s="137"/>
      <c r="V322" s="137"/>
      <c r="W322" s="154">
        <f t="shared" si="50"/>
        <v>57</v>
      </c>
      <c r="X322" s="119">
        <f t="shared" si="46"/>
        <v>4550000.0000000009</v>
      </c>
      <c r="Y322" s="119">
        <f t="shared" si="47"/>
        <v>2022222.2222222218</v>
      </c>
      <c r="Z322" s="119">
        <f t="shared" si="48"/>
        <v>2166666.6666666665</v>
      </c>
    </row>
    <row r="323" spans="1:26">
      <c r="A323" s="144" t="str">
        <f>IF(D323="","",SUBTOTAL(3,$D$11:D323))</f>
        <v/>
      </c>
      <c r="B323" s="148" t="s">
        <v>487</v>
      </c>
      <c r="C323" s="146" t="s">
        <v>488</v>
      </c>
      <c r="D323" s="144"/>
      <c r="E323" s="144"/>
      <c r="F323" s="144"/>
      <c r="G323" s="144"/>
      <c r="H323" s="144"/>
      <c r="I323" s="144"/>
      <c r="J323" s="144">
        <v>0</v>
      </c>
      <c r="K323" s="121"/>
      <c r="L323" s="80">
        <f t="shared" si="42"/>
        <v>0</v>
      </c>
      <c r="M323" s="186"/>
      <c r="N323" s="186"/>
      <c r="O323" s="186"/>
      <c r="P323" s="186"/>
      <c r="Q323" s="186"/>
      <c r="R323" s="186"/>
      <c r="S323" s="204" t="s">
        <v>1992</v>
      </c>
      <c r="T323" s="204" t="s">
        <v>1992</v>
      </c>
      <c r="U323" s="137"/>
      <c r="V323" s="137"/>
      <c r="W323" s="137"/>
      <c r="X323" s="119"/>
      <c r="Y323" s="119"/>
      <c r="Z323" s="119"/>
    </row>
    <row r="324" spans="1:26" ht="31.5">
      <c r="A324" s="144">
        <f>IF(D324="","",SUBTOTAL(3,$D$11:D324))</f>
        <v>249</v>
      </c>
      <c r="B324" s="144" t="s">
        <v>489</v>
      </c>
      <c r="C324" s="150" t="s">
        <v>490</v>
      </c>
      <c r="D324" s="145">
        <v>220</v>
      </c>
      <c r="E324" s="151">
        <v>16</v>
      </c>
      <c r="F324" s="152">
        <v>5.8</v>
      </c>
      <c r="G324" s="145">
        <v>5</v>
      </c>
      <c r="H324" s="145">
        <v>92</v>
      </c>
      <c r="I324" s="144" t="s">
        <v>15</v>
      </c>
      <c r="J324" s="144" t="s">
        <v>2054</v>
      </c>
      <c r="K324" s="121">
        <v>3128588</v>
      </c>
      <c r="L324" s="80">
        <f t="shared" si="42"/>
        <v>1920182.1818181816</v>
      </c>
      <c r="M324" s="186" t="str" cm="1">
        <f t="array" ref="M324">IF(OR($B324="",$S324="",$T324=""),"",IFERROR(IF($S324&lt;&gt;SUMPRODUCT(IFERROR(--MID($T324,SEARCH('Nhân công vận hành'!$A$3:$A$100,$T324)-1,1),0)),"",SUMPRODUCT(IFERROR(--MID($T324,SEARCH('Nhân công vận hành'!$A$3:$A$100,$T324)-1,1),0),'Nhân công vận hành'!#REF!)),""))</f>
        <v/>
      </c>
      <c r="N324" s="186" cm="1">
        <f t="array" ref="N324">IF(OR($B324="",$S324="",$T324=""),"",IFERROR(IF($S324&lt;&gt;SUMPRODUCT(IFERROR(--MID($T324,SEARCH('Nhân công vận hành'!$A$3:$A$100,$T324)-1,1),0)),"",SUMPRODUCT(IFERROR(--MID($T324,SEARCH('Nhân công vận hành'!$A$3:$A$100,$T324)-1,1),0),'Nhân công vận hành'!$E$3:$E$100)),""))</f>
        <v>644000</v>
      </c>
      <c r="O324" s="186" cm="1">
        <f t="array" ref="O324">IF(OR($B324="",$S324="",$T324=""),"",IFERROR(IF($S324&lt;&gt;SUMPRODUCT(IFERROR(--MID($T324,SEARCH('Nhân công vận hành'!$A$3:$A$100,$T324)-1,1),0)),"",SUMPRODUCT(IFERROR(--MID($T324,SEARCH('Nhân công vận hành'!$A$3:$A$100,$T324)-1,1),0),'Nhân công vận hành'!$F$3:$F$100)),""))</f>
        <v>616000</v>
      </c>
      <c r="P324" s="186" t="e">
        <f t="shared" si="43"/>
        <v>#VALUE!</v>
      </c>
      <c r="Q324" s="186">
        <f t="shared" si="44"/>
        <v>6147800</v>
      </c>
      <c r="R324" s="186">
        <f t="shared" si="45"/>
        <v>6119800</v>
      </c>
      <c r="S324" s="204">
        <v>2</v>
      </c>
      <c r="T324" s="204" t="s">
        <v>1995</v>
      </c>
      <c r="U324" s="137"/>
      <c r="V324" s="137"/>
      <c r="W324" s="154">
        <f>H324</f>
        <v>92</v>
      </c>
      <c r="X324" s="119">
        <f t="shared" si="46"/>
        <v>2047803.0545454544</v>
      </c>
      <c r="Y324" s="119">
        <f t="shared" si="47"/>
        <v>824809.5636363636</v>
      </c>
      <c r="Z324" s="119">
        <f t="shared" si="48"/>
        <v>711042.72727272729</v>
      </c>
    </row>
    <row r="325" spans="1:26" ht="31.5">
      <c r="A325" s="144">
        <f>IF(D325="","",SUBTOTAL(3,$D$11:D325))</f>
        <v>250</v>
      </c>
      <c r="B325" s="144" t="s">
        <v>491</v>
      </c>
      <c r="C325" s="150" t="s">
        <v>492</v>
      </c>
      <c r="D325" s="145">
        <v>180</v>
      </c>
      <c r="E325" s="151">
        <v>16</v>
      </c>
      <c r="F325" s="152">
        <v>5.8</v>
      </c>
      <c r="G325" s="145">
        <v>5</v>
      </c>
      <c r="H325" s="145">
        <v>340</v>
      </c>
      <c r="I325" s="144" t="s">
        <v>15</v>
      </c>
      <c r="J325" s="144" t="s">
        <v>2054</v>
      </c>
      <c r="K325" s="121">
        <v>24432515</v>
      </c>
      <c r="L325" s="80">
        <f t="shared" si="42"/>
        <v>7096325.4545454541</v>
      </c>
      <c r="M325" s="186" t="str" cm="1">
        <f t="array" ref="M325">IF(OR($B325="",$S325="",$T325=""),"",IFERROR(IF($S325&lt;&gt;SUMPRODUCT(IFERROR(--MID($T325,SEARCH('Nhân công vận hành'!$A$3:$A$100,$T325)-1,1),0)),"",SUMPRODUCT(IFERROR(--MID($T325,SEARCH('Nhân công vận hành'!$A$3:$A$100,$T325)-1,1),0),'Nhân công vận hành'!#REF!)),""))</f>
        <v/>
      </c>
      <c r="N325" s="186" cm="1">
        <f t="array" ref="N325">IF(OR($B325="",$S325="",$T325=""),"",IFERROR(IF($S325&lt;&gt;SUMPRODUCT(IFERROR(--MID($T325,SEARCH('Nhân công vận hành'!$A$3:$A$100,$T325)-1,1),0)),"",SUMPRODUCT(IFERROR(--MID($T325,SEARCH('Nhân công vận hành'!$A$3:$A$100,$T325)-1,1),0),'Nhân công vận hành'!$E$3:$E$100)),""))</f>
        <v>644000</v>
      </c>
      <c r="O325" s="186" cm="1">
        <f t="array" ref="O325">IF(OR($B325="",$S325="",$T325=""),"",IFERROR(IF($S325&lt;&gt;SUMPRODUCT(IFERROR(--MID($T325,SEARCH('Nhân công vận hành'!$A$3:$A$100,$T325)-1,1),0)),"",SUMPRODUCT(IFERROR(--MID($T325,SEARCH('Nhân công vận hành'!$A$3:$A$100,$T325)-1,1),0),'Nhân công vận hành'!$F$3:$F$100)),""))</f>
        <v>616000</v>
      </c>
      <c r="P325" s="186" t="e">
        <f t="shared" si="43"/>
        <v>#VALUE!</v>
      </c>
      <c r="Q325" s="186">
        <f t="shared" si="44"/>
        <v>41945800</v>
      </c>
      <c r="R325" s="186">
        <f t="shared" si="45"/>
        <v>41917800</v>
      </c>
      <c r="S325" s="204">
        <v>2</v>
      </c>
      <c r="T325" s="204" t="s">
        <v>1995</v>
      </c>
      <c r="U325" s="137"/>
      <c r="V325" s="137"/>
      <c r="W325" s="154">
        <f>H325</f>
        <v>340</v>
      </c>
      <c r="X325" s="119">
        <f t="shared" si="46"/>
        <v>19546012</v>
      </c>
      <c r="Y325" s="119">
        <f t="shared" si="47"/>
        <v>7872699.277777778</v>
      </c>
      <c r="Z325" s="119">
        <f t="shared" si="48"/>
        <v>6786809.722222222</v>
      </c>
    </row>
    <row r="326" spans="1:26" ht="47.25">
      <c r="A326" s="144">
        <f>IF(D326="","",SUBTOTAL(3,$D$11:D326))</f>
        <v>251</v>
      </c>
      <c r="B326" s="144" t="s">
        <v>493</v>
      </c>
      <c r="C326" s="150" t="s">
        <v>1863</v>
      </c>
      <c r="D326" s="145">
        <v>180</v>
      </c>
      <c r="E326" s="151">
        <v>16</v>
      </c>
      <c r="F326" s="152">
        <v>5.8</v>
      </c>
      <c r="G326" s="145">
        <v>5</v>
      </c>
      <c r="H326" s="145">
        <v>523</v>
      </c>
      <c r="I326" s="144" t="s">
        <v>15</v>
      </c>
      <c r="J326" s="144" t="s">
        <v>2054</v>
      </c>
      <c r="K326" s="121">
        <v>17000000</v>
      </c>
      <c r="L326" s="80">
        <f t="shared" si="42"/>
        <v>10915818.272727272</v>
      </c>
      <c r="M326" s="186" t="str" cm="1">
        <f t="array" ref="M326">IF(OR($B326="",$S326="",$T326=""),"",IFERROR(IF($S326&lt;&gt;SUMPRODUCT(IFERROR(--MID($T326,SEARCH('Nhân công vận hành'!$A$3:$A$100,$T326)-1,1),0)),"",SUMPRODUCT(IFERROR(--MID($T326,SEARCH('Nhân công vận hành'!$A$3:$A$100,$T326)-1,1),0),'Nhân công vận hành'!#REF!)),""))</f>
        <v/>
      </c>
      <c r="N326" s="186" cm="1">
        <f t="array" ref="N326">IF(OR($B326="",$S326="",$T326=""),"",IFERROR(IF($S326&lt;&gt;SUMPRODUCT(IFERROR(--MID($T326,SEARCH('Nhân công vận hành'!$A$3:$A$100,$T326)-1,1),0)),"",SUMPRODUCT(IFERROR(--MID($T326,SEARCH('Nhân công vận hành'!$A$3:$A$100,$T326)-1,1),0),'Nhân công vận hành'!$E$3:$E$100)),""))</f>
        <v>644000</v>
      </c>
      <c r="O326" s="186" cm="1">
        <f t="array" ref="O326">IF(OR($B326="",$S326="",$T326=""),"",IFERROR(IF($S326&lt;&gt;SUMPRODUCT(IFERROR(--MID($T326,SEARCH('Nhân công vận hành'!$A$3:$A$100,$T326)-1,1),0)),"",SUMPRODUCT(IFERROR(--MID($T326,SEARCH('Nhân công vận hành'!$A$3:$A$100,$T326)-1,1),0),'Nhân công vận hành'!$F$3:$F$100)),""))</f>
        <v>616000</v>
      </c>
      <c r="P326" s="186" t="e">
        <f t="shared" si="43"/>
        <v>#VALUE!</v>
      </c>
      <c r="Q326" s="186">
        <f t="shared" si="44"/>
        <v>35359800</v>
      </c>
      <c r="R326" s="186">
        <f t="shared" si="45"/>
        <v>35331800</v>
      </c>
      <c r="S326" s="204">
        <v>2</v>
      </c>
      <c r="T326" s="204" t="s">
        <v>1995</v>
      </c>
      <c r="U326" s="137"/>
      <c r="V326" s="137"/>
      <c r="W326" s="154">
        <f>H326</f>
        <v>523</v>
      </c>
      <c r="X326" s="119">
        <f t="shared" si="46"/>
        <v>13600000</v>
      </c>
      <c r="Y326" s="119">
        <f t="shared" si="47"/>
        <v>5477777.7777777771</v>
      </c>
      <c r="Z326" s="119">
        <f t="shared" si="48"/>
        <v>4722222.222222222</v>
      </c>
    </row>
    <row r="327" spans="1:26" ht="31.5">
      <c r="A327" s="144">
        <f>IF(D327="","",SUBTOTAL(3,$D$11:D327))</f>
        <v>252</v>
      </c>
      <c r="B327" s="144" t="s">
        <v>494</v>
      </c>
      <c r="C327" s="150" t="s">
        <v>495</v>
      </c>
      <c r="D327" s="145">
        <v>200</v>
      </c>
      <c r="E327" s="151">
        <v>20</v>
      </c>
      <c r="F327" s="152">
        <v>3.5</v>
      </c>
      <c r="G327" s="145">
        <v>5</v>
      </c>
      <c r="H327" s="144"/>
      <c r="I327" s="144"/>
      <c r="J327" s="144" t="s">
        <v>2052</v>
      </c>
      <c r="K327" s="121">
        <v>57211</v>
      </c>
      <c r="L327" s="80">
        <f t="shared" si="42"/>
        <v>0</v>
      </c>
      <c r="M327" s="186" t="str" cm="1">
        <f t="array" ref="M327">IF(OR($B327="",$S327="",$T327=""),"",IFERROR(IF($S327&lt;&gt;SUMPRODUCT(IFERROR(--MID($T327,SEARCH('Nhân công vận hành'!$A$3:$A$100,$T327)-1,1),0)),"",SUMPRODUCT(IFERROR(--MID($T327,SEARCH('Nhân công vận hành'!$A$3:$A$100,$T327)-1,1),0),'Nhân công vận hành'!#REF!)),""))</f>
        <v/>
      </c>
      <c r="N327" s="186" cm="1">
        <f t="array" ref="N327">IF(OR($B327="",$S327="",$T327=""),"",IFERROR(IF($S327&lt;&gt;SUMPRODUCT(IFERROR(--MID($T327,SEARCH('Nhân công vận hành'!$A$3:$A$100,$T327)-1,1),0)),"",SUMPRODUCT(IFERROR(--MID($T327,SEARCH('Nhân công vận hành'!$A$3:$A$100,$T327)-1,1),0),'Nhân công vận hành'!$E$3:$E$100)),""))</f>
        <v>322000</v>
      </c>
      <c r="O327" s="186" cm="1">
        <f t="array" ref="O327">IF(OR($B327="",$S327="",$T327=""),"",IFERROR(IF($S327&lt;&gt;SUMPRODUCT(IFERROR(--MID($T327,SEARCH('Nhân công vận hành'!$A$3:$A$100,$T327)-1,1),0)),"",SUMPRODUCT(IFERROR(--MID($T327,SEARCH('Nhân công vận hành'!$A$3:$A$100,$T327)-1,1),0),'Nhân công vận hành'!$F$3:$F$100)),""))</f>
        <v>308000</v>
      </c>
      <c r="P327" s="186" t="e">
        <f t="shared" si="43"/>
        <v>#VALUE!</v>
      </c>
      <c r="Q327" s="186">
        <f t="shared" si="44"/>
        <v>397800</v>
      </c>
      <c r="R327" s="186">
        <f t="shared" si="45"/>
        <v>383800</v>
      </c>
      <c r="S327" s="204">
        <v>1</v>
      </c>
      <c r="T327" s="204" t="s">
        <v>1993</v>
      </c>
      <c r="U327" s="137"/>
      <c r="V327" s="137"/>
      <c r="W327" s="137"/>
      <c r="X327" s="119">
        <f t="shared" si="46"/>
        <v>51489.9</v>
      </c>
      <c r="Y327" s="119">
        <f t="shared" si="47"/>
        <v>10011.925000000001</v>
      </c>
      <c r="Z327" s="119">
        <f t="shared" si="48"/>
        <v>14302.75</v>
      </c>
    </row>
    <row r="328" spans="1:26" ht="31.5">
      <c r="A328" s="144">
        <f>IF(D328="","",SUBTOTAL(3,$D$11:D328))</f>
        <v>253</v>
      </c>
      <c r="B328" s="144" t="s">
        <v>496</v>
      </c>
      <c r="C328" s="150" t="s">
        <v>497</v>
      </c>
      <c r="D328" s="145">
        <v>200</v>
      </c>
      <c r="E328" s="151">
        <v>17</v>
      </c>
      <c r="F328" s="152">
        <v>3.6</v>
      </c>
      <c r="G328" s="145">
        <v>5</v>
      </c>
      <c r="H328" s="145">
        <v>11</v>
      </c>
      <c r="I328" s="144" t="s">
        <v>15</v>
      </c>
      <c r="J328" s="144" t="s">
        <v>2052</v>
      </c>
      <c r="K328" s="121">
        <v>324920</v>
      </c>
      <c r="L328" s="80">
        <f t="shared" si="42"/>
        <v>229586.99999999997</v>
      </c>
      <c r="M328" s="186" t="str" cm="1">
        <f t="array" ref="M328">IF(OR($B328="",$S328="",$T328=""),"",IFERROR(IF($S328&lt;&gt;SUMPRODUCT(IFERROR(--MID($T328,SEARCH('Nhân công vận hành'!$A$3:$A$100,$T328)-1,1),0)),"",SUMPRODUCT(IFERROR(--MID($T328,SEARCH('Nhân công vận hành'!$A$3:$A$100,$T328)-1,1),0),'Nhân công vận hành'!#REF!)),""))</f>
        <v/>
      </c>
      <c r="N328" s="186" cm="1">
        <f t="array" ref="N328">IF(OR($B328="",$S328="",$T328=""),"",IFERROR(IF($S328&lt;&gt;SUMPRODUCT(IFERROR(--MID($T328,SEARCH('Nhân công vận hành'!$A$3:$A$100,$T328)-1,1),0)),"",SUMPRODUCT(IFERROR(--MID($T328,SEARCH('Nhân công vận hành'!$A$3:$A$100,$T328)-1,1),0),'Nhân công vận hành'!$E$3:$E$100)),""))</f>
        <v>322000</v>
      </c>
      <c r="O328" s="186" cm="1">
        <f t="array" ref="O328">IF(OR($B328="",$S328="",$T328=""),"",IFERROR(IF($S328&lt;&gt;SUMPRODUCT(IFERROR(--MID($T328,SEARCH('Nhân công vận hành'!$A$3:$A$100,$T328)-1,1),0)),"",SUMPRODUCT(IFERROR(--MID($T328,SEARCH('Nhân công vận hành'!$A$3:$A$100,$T328)-1,1),0),'Nhân công vận hành'!$F$3:$F$100)),""))</f>
        <v>308000</v>
      </c>
      <c r="P328" s="186" t="e">
        <f t="shared" si="43"/>
        <v>#VALUE!</v>
      </c>
      <c r="Q328" s="186">
        <f t="shared" si="44"/>
        <v>939900</v>
      </c>
      <c r="R328" s="186">
        <f t="shared" si="45"/>
        <v>925900</v>
      </c>
      <c r="S328" s="204">
        <v>1</v>
      </c>
      <c r="T328" s="204" t="s">
        <v>1993</v>
      </c>
      <c r="U328" s="137"/>
      <c r="V328" s="137"/>
      <c r="W328" s="154">
        <f>H328</f>
        <v>11</v>
      </c>
      <c r="X328" s="119">
        <f t="shared" si="46"/>
        <v>248563.8</v>
      </c>
      <c r="Y328" s="119">
        <f t="shared" si="47"/>
        <v>58485.600000000006</v>
      </c>
      <c r="Z328" s="119">
        <f t="shared" si="48"/>
        <v>81230</v>
      </c>
    </row>
    <row r="329" spans="1:26" ht="31.5">
      <c r="A329" s="144">
        <f>IF(D329="","",SUBTOTAL(3,$D$11:D329))</f>
        <v>254</v>
      </c>
      <c r="B329" s="144" t="s">
        <v>498</v>
      </c>
      <c r="C329" s="150" t="s">
        <v>499</v>
      </c>
      <c r="D329" s="145">
        <v>200</v>
      </c>
      <c r="E329" s="151">
        <v>17</v>
      </c>
      <c r="F329" s="152">
        <v>4.5</v>
      </c>
      <c r="G329" s="145">
        <v>5</v>
      </c>
      <c r="H329" s="145">
        <v>4</v>
      </c>
      <c r="I329" s="144" t="s">
        <v>75</v>
      </c>
      <c r="J329" s="144" t="s">
        <v>2052</v>
      </c>
      <c r="K329" s="121">
        <v>34166</v>
      </c>
      <c r="L329" s="80">
        <f t="shared" si="42"/>
        <v>80190.545454545441</v>
      </c>
      <c r="M329" s="186" t="str" cm="1">
        <f t="array" ref="M329">IF(OR($B329="",$S329="",$T329=""),"",IFERROR(IF($S329&lt;&gt;SUMPRODUCT(IFERROR(--MID($T329,SEARCH('Nhân công vận hành'!$A$3:$A$100,$T329)-1,1),0)),"",SUMPRODUCT(IFERROR(--MID($T329,SEARCH('Nhân công vận hành'!$A$3:$A$100,$T329)-1,1),0),'Nhân công vận hành'!#REF!)),""))</f>
        <v/>
      </c>
      <c r="N329" s="186" cm="1">
        <f t="array" ref="N329">IF(OR($B329="",$S329="",$T329=""),"",IFERROR(IF($S329&lt;&gt;SUMPRODUCT(IFERROR(--MID($T329,SEARCH('Nhân công vận hành'!$A$3:$A$100,$T329)-1,1),0)),"",SUMPRODUCT(IFERROR(--MID($T329,SEARCH('Nhân công vận hành'!$A$3:$A$100,$T329)-1,1),0),'Nhân công vận hành'!$E$3:$E$100)),""))</f>
        <v>322000</v>
      </c>
      <c r="O329" s="186" cm="1">
        <f t="array" ref="O329">IF(OR($B329="",$S329="",$T329=""),"",IFERROR(IF($S329&lt;&gt;SUMPRODUCT(IFERROR(--MID($T329,SEARCH('Nhân công vận hành'!$A$3:$A$100,$T329)-1,1),0)),"",SUMPRODUCT(IFERROR(--MID($T329,SEARCH('Nhân công vận hành'!$A$3:$A$100,$T329)-1,1),0),'Nhân công vận hành'!$F$3:$F$100)),""))</f>
        <v>308000</v>
      </c>
      <c r="P329" s="186" t="e">
        <f t="shared" si="43"/>
        <v>#VALUE!</v>
      </c>
      <c r="Q329" s="186">
        <f t="shared" si="44"/>
        <v>444600</v>
      </c>
      <c r="R329" s="186">
        <f t="shared" si="45"/>
        <v>430600</v>
      </c>
      <c r="S329" s="204">
        <v>1</v>
      </c>
      <c r="T329" s="204" t="s">
        <v>1993</v>
      </c>
      <c r="U329" s="137"/>
      <c r="V329" s="154">
        <f>H329</f>
        <v>4</v>
      </c>
      <c r="W329" s="137"/>
      <c r="X329" s="119">
        <f t="shared" si="46"/>
        <v>26136.99</v>
      </c>
      <c r="Y329" s="119">
        <f t="shared" si="47"/>
        <v>7687.35</v>
      </c>
      <c r="Z329" s="119">
        <f t="shared" si="48"/>
        <v>8541.5</v>
      </c>
    </row>
    <row r="330" spans="1:26" ht="31.5">
      <c r="A330" s="144">
        <f>IF(D330="","",SUBTOTAL(3,$D$11:D330))</f>
        <v>255</v>
      </c>
      <c r="B330" s="144" t="s">
        <v>500</v>
      </c>
      <c r="C330" s="150" t="s">
        <v>501</v>
      </c>
      <c r="D330" s="145">
        <v>200</v>
      </c>
      <c r="E330" s="151">
        <v>25</v>
      </c>
      <c r="F330" s="151">
        <v>10</v>
      </c>
      <c r="G330" s="145">
        <v>5</v>
      </c>
      <c r="H330" s="144"/>
      <c r="I330" s="144"/>
      <c r="J330" s="144" t="s">
        <v>2052</v>
      </c>
      <c r="K330" s="121">
        <v>45516</v>
      </c>
      <c r="L330" s="80">
        <f t="shared" si="42"/>
        <v>0</v>
      </c>
      <c r="M330" s="186" t="str" cm="1">
        <f t="array" ref="M330">IF(OR($B330="",$S330="",$T330=""),"",IFERROR(IF($S330&lt;&gt;SUMPRODUCT(IFERROR(--MID($T330,SEARCH('Nhân công vận hành'!$A$3:$A$100,$T330)-1,1),0)),"",SUMPRODUCT(IFERROR(--MID($T330,SEARCH('Nhân công vận hành'!$A$3:$A$100,$T330)-1,1),0),'Nhân công vận hành'!#REF!)),""))</f>
        <v/>
      </c>
      <c r="N330" s="186" cm="1">
        <f t="array" ref="N330">IF(OR($B330="",$S330="",$T330=""),"",IFERROR(IF($S330&lt;&gt;SUMPRODUCT(IFERROR(--MID($T330,SEARCH('Nhân công vận hành'!$A$3:$A$100,$T330)-1,1),0)),"",SUMPRODUCT(IFERROR(--MID($T330,SEARCH('Nhân công vận hành'!$A$3:$A$100,$T330)-1,1),0),'Nhân công vận hành'!$E$3:$E$100)),""))</f>
        <v>322000</v>
      </c>
      <c r="O330" s="186" cm="1">
        <f t="array" ref="O330">IF(OR($B330="",$S330="",$T330=""),"",IFERROR(IF($S330&lt;&gt;SUMPRODUCT(IFERROR(--MID($T330,SEARCH('Nhân công vận hành'!$A$3:$A$100,$T330)-1,1),0)),"",SUMPRODUCT(IFERROR(--MID($T330,SEARCH('Nhân công vận hành'!$A$3:$A$100,$T330)-1,1),0),'Nhân công vận hành'!$F$3:$F$100)),""))</f>
        <v>308000</v>
      </c>
      <c r="P330" s="186" t="e">
        <f t="shared" si="43"/>
        <v>#VALUE!</v>
      </c>
      <c r="Q330" s="186">
        <f t="shared" si="44"/>
        <v>407300</v>
      </c>
      <c r="R330" s="186">
        <f t="shared" si="45"/>
        <v>393300</v>
      </c>
      <c r="S330" s="204">
        <v>1</v>
      </c>
      <c r="T330" s="204" t="s">
        <v>1993</v>
      </c>
      <c r="U330" s="137"/>
      <c r="V330" s="137"/>
      <c r="W330" s="137"/>
      <c r="X330" s="119">
        <f t="shared" si="46"/>
        <v>51205.5</v>
      </c>
      <c r="Y330" s="119">
        <f t="shared" si="47"/>
        <v>22758</v>
      </c>
      <c r="Z330" s="119">
        <f t="shared" si="48"/>
        <v>11379</v>
      </c>
    </row>
    <row r="331" spans="1:26" ht="31.5">
      <c r="A331" s="144">
        <f>IF(D331="","",SUBTOTAL(3,$D$11:D331))</f>
        <v>256</v>
      </c>
      <c r="B331" s="144" t="s">
        <v>502</v>
      </c>
      <c r="C331" s="150" t="s">
        <v>503</v>
      </c>
      <c r="D331" s="145">
        <v>200</v>
      </c>
      <c r="E331" s="151">
        <v>14</v>
      </c>
      <c r="F331" s="152">
        <v>4.2</v>
      </c>
      <c r="G331" s="145">
        <v>5</v>
      </c>
      <c r="H331" s="145">
        <v>73</v>
      </c>
      <c r="I331" s="144" t="s">
        <v>15</v>
      </c>
      <c r="J331" s="144" t="s">
        <v>2054</v>
      </c>
      <c r="K331" s="121">
        <v>7369287</v>
      </c>
      <c r="L331" s="80">
        <f t="shared" si="42"/>
        <v>1523622.8181818181</v>
      </c>
      <c r="M331" s="186" t="str" cm="1">
        <f t="array" ref="M331">IF(OR($B331="",$S331="",$T331=""),"",IFERROR(IF($S331&lt;&gt;SUMPRODUCT(IFERROR(--MID($T331,SEARCH('Nhân công vận hành'!$A$3:$A$100,$T331)-1,1),0)),"",SUMPRODUCT(IFERROR(--MID($T331,SEARCH('Nhân công vận hành'!$A$3:$A$100,$T331)-1,1),0),'Nhân công vận hành'!#REF!)),""))</f>
        <v/>
      </c>
      <c r="N331" s="186" cm="1">
        <f t="array" ref="N331">IF(OR($B331="",$S331="",$T331=""),"",IFERROR(IF($S331&lt;&gt;SUMPRODUCT(IFERROR(--MID($T331,SEARCH('Nhân công vận hành'!$A$3:$A$100,$T331)-1,1),0)),"",SUMPRODUCT(IFERROR(--MID($T331,SEARCH('Nhân công vận hành'!$A$3:$A$100,$T331)-1,1),0),'Nhân công vận hành'!$E$3:$E$100)),""))</f>
        <v>644000</v>
      </c>
      <c r="O331" s="186" cm="1">
        <f t="array" ref="O331">IF(OR($B331="",$S331="",$T331=""),"",IFERROR(IF($S331&lt;&gt;SUMPRODUCT(IFERROR(--MID($T331,SEARCH('Nhân công vận hành'!$A$3:$A$100,$T331)-1,1),0)),"",SUMPRODUCT(IFERROR(--MID($T331,SEARCH('Nhân công vận hành'!$A$3:$A$100,$T331)-1,1),0),'Nhân công vận hành'!$F$3:$F$100)),""))</f>
        <v>616000</v>
      </c>
      <c r="P331" s="186" t="e">
        <f t="shared" si="43"/>
        <v>#VALUE!</v>
      </c>
      <c r="Q331" s="186">
        <f t="shared" si="44"/>
        <v>10200100</v>
      </c>
      <c r="R331" s="186">
        <f t="shared" si="45"/>
        <v>10172100</v>
      </c>
      <c r="S331" s="204">
        <v>2</v>
      </c>
      <c r="T331" s="204" t="s">
        <v>1995</v>
      </c>
      <c r="U331" s="137"/>
      <c r="V331" s="137"/>
      <c r="W331" s="154">
        <f>H331</f>
        <v>73</v>
      </c>
      <c r="X331" s="119">
        <f t="shared" si="46"/>
        <v>4642650.8100000005</v>
      </c>
      <c r="Y331" s="119">
        <f t="shared" si="47"/>
        <v>1547550.27</v>
      </c>
      <c r="Z331" s="119">
        <f t="shared" si="48"/>
        <v>1842321.75</v>
      </c>
    </row>
    <row r="332" spans="1:26" ht="31.5">
      <c r="A332" s="144" t="str">
        <f>IF(D332="","",SUBTOTAL(3,$D$11:D332))</f>
        <v/>
      </c>
      <c r="B332" s="148" t="s">
        <v>504</v>
      </c>
      <c r="C332" s="146" t="s">
        <v>505</v>
      </c>
      <c r="D332" s="144"/>
      <c r="E332" s="144"/>
      <c r="F332" s="144"/>
      <c r="G332" s="144"/>
      <c r="H332" s="144"/>
      <c r="I332" s="144"/>
      <c r="J332" s="144">
        <v>0</v>
      </c>
      <c r="K332" s="121"/>
      <c r="L332" s="80">
        <f t="shared" si="42"/>
        <v>0</v>
      </c>
      <c r="M332" s="186"/>
      <c r="N332" s="186"/>
      <c r="O332" s="186"/>
      <c r="P332" s="186"/>
      <c r="Q332" s="186"/>
      <c r="R332" s="186"/>
      <c r="S332" s="204" t="s">
        <v>1992</v>
      </c>
      <c r="T332" s="204" t="s">
        <v>1992</v>
      </c>
      <c r="U332" s="137"/>
      <c r="V332" s="137"/>
      <c r="W332" s="137"/>
      <c r="X332" s="119"/>
      <c r="Y332" s="119"/>
      <c r="Z332" s="119"/>
    </row>
    <row r="333" spans="1:26" ht="31.5">
      <c r="A333" s="144" t="str">
        <f>IF(D333="","",SUBTOTAL(3,$D$11:D333))</f>
        <v/>
      </c>
      <c r="B333" s="148" t="s">
        <v>506</v>
      </c>
      <c r="C333" s="146" t="s">
        <v>507</v>
      </c>
      <c r="D333" s="144"/>
      <c r="E333" s="144"/>
      <c r="F333" s="144"/>
      <c r="G333" s="144"/>
      <c r="H333" s="144"/>
      <c r="I333" s="144"/>
      <c r="J333" s="144">
        <v>0</v>
      </c>
      <c r="K333" s="121"/>
      <c r="L333" s="80">
        <f t="shared" ref="L333:L396" si="51">IF(SUMPRODUCT($U$6:$W$6,$U$7:$W$7,$U333:$W333),SUMPRODUCT($U$6:$W$6,$U$7:$W$7,$U333:$W333),0)</f>
        <v>0</v>
      </c>
      <c r="M333" s="186"/>
      <c r="N333" s="186"/>
      <c r="O333" s="186"/>
      <c r="P333" s="186"/>
      <c r="Q333" s="186"/>
      <c r="R333" s="186"/>
      <c r="S333" s="204" t="s">
        <v>1992</v>
      </c>
      <c r="T333" s="204" t="s">
        <v>1992</v>
      </c>
      <c r="U333" s="137"/>
      <c r="V333" s="137"/>
      <c r="W333" s="137"/>
      <c r="X333" s="119"/>
      <c r="Y333" s="119"/>
      <c r="Z333" s="119"/>
    </row>
    <row r="334" spans="1:26">
      <c r="A334" s="144">
        <f>IF(D334="","",SUBTOTAL(3,$D$11:D334))</f>
        <v>257</v>
      </c>
      <c r="B334" s="144" t="s">
        <v>508</v>
      </c>
      <c r="C334" s="150" t="s">
        <v>245</v>
      </c>
      <c r="D334" s="145">
        <v>250</v>
      </c>
      <c r="E334" s="151">
        <v>18</v>
      </c>
      <c r="F334" s="152">
        <v>6.2</v>
      </c>
      <c r="G334" s="145">
        <v>6</v>
      </c>
      <c r="H334" s="145">
        <v>5</v>
      </c>
      <c r="I334" s="144" t="s">
        <v>75</v>
      </c>
      <c r="J334" s="144" t="s">
        <v>2061</v>
      </c>
      <c r="K334" s="121">
        <v>106420</v>
      </c>
      <c r="L334" s="80">
        <f t="shared" si="51"/>
        <v>100238.18181818179</v>
      </c>
      <c r="M334" s="186" t="str" cm="1">
        <f t="array" ref="M334">IF(OR($B334="",$S334="",$T334=""),"",IFERROR(IF($S334&lt;&gt;SUMPRODUCT(IFERROR(--MID($T334,SEARCH('Nhân công vận hành'!$A$3:$A$100,$T334)-1,1),0)),"",SUMPRODUCT(IFERROR(--MID($T334,SEARCH('Nhân công vận hành'!$A$3:$A$100,$T334)-1,1),0),'Nhân công vận hành'!#REF!)),""))</f>
        <v/>
      </c>
      <c r="N334" s="186" cm="1">
        <f t="array" ref="N334">IF(OR($B334="",$S334="",$T334=""),"",IFERROR(IF($S334&lt;&gt;SUMPRODUCT(IFERROR(--MID($T334,SEARCH('Nhân công vận hành'!$A$3:$A$100,$T334)-1,1),0)),"",SUMPRODUCT(IFERROR(--MID($T334,SEARCH('Nhân công vận hành'!$A$3:$A$100,$T334)-1,1),0),'Nhân công vận hành'!$E$3:$E$100)),""))</f>
        <v>302000</v>
      </c>
      <c r="O334" s="186" cm="1">
        <f t="array" ref="O334">IF(OR($B334="",$S334="",$T334=""),"",IFERROR(IF($S334&lt;&gt;SUMPRODUCT(IFERROR(--MID($T334,SEARCH('Nhân công vận hành'!$A$3:$A$100,$T334)-1,1),0)),"",SUMPRODUCT(IFERROR(--MID($T334,SEARCH('Nhân công vận hành'!$A$3:$A$100,$T334)-1,1),0),'Nhân công vận hành'!$F$3:$F$100)),""))</f>
        <v>289000</v>
      </c>
      <c r="P334" s="186" t="e">
        <f t="shared" ref="P334:P396" si="52">ROUND(SUM(IFERROR($X334,0),IFERROR($Y334,0),IFERROR($Z334,0),IFERROR($L334,0),IFERROR($M334,0)),-2)</f>
        <v>#VALUE!</v>
      </c>
      <c r="Q334" s="186">
        <f t="shared" ref="Q334:Q396" si="53">ROUND(SUM(IFERROR($X334,0),IFERROR($Y334,0),IFERROR($Z334,0),IFERROR($L334,0),IFERROR($N334,0)),-2)</f>
        <v>523100</v>
      </c>
      <c r="R334" s="186">
        <f t="shared" ref="R334:R396" si="54">ROUND(SUM(IFERROR($X334,0),IFERROR($Y334,0),IFERROR($Z334,0),IFERROR($L334,0),IFERROR($O334,0)),-2)</f>
        <v>510100</v>
      </c>
      <c r="S334" s="204">
        <v>1</v>
      </c>
      <c r="T334" s="204" t="s">
        <v>2002</v>
      </c>
      <c r="U334" s="137"/>
      <c r="V334" s="154">
        <f>H334</f>
        <v>5</v>
      </c>
      <c r="W334" s="137"/>
      <c r="X334" s="119">
        <f t="shared" ref="X334:X396" si="55">IF($K334&gt;0,$K334*1000*IF($K334&gt;=30000,0.9,1)*$E334%/$D334,"")</f>
        <v>68960.160000000003</v>
      </c>
      <c r="Y334" s="119">
        <f t="shared" ref="Y334:Y396" si="56">IF($K334&gt;0,$K334*1000*$F334%/$D334,"")</f>
        <v>26392.16</v>
      </c>
      <c r="Z334" s="119">
        <f t="shared" ref="Z334:Z396" si="57">IF($K334&gt;0,$K334*1000*$G334%/$D334,"")</f>
        <v>25540.799999999999</v>
      </c>
    </row>
    <row r="335" spans="1:26">
      <c r="A335" s="144">
        <f>IF(D335="","",SUBTOTAL(3,$D$11:D335))</f>
        <v>258</v>
      </c>
      <c r="B335" s="144" t="s">
        <v>509</v>
      </c>
      <c r="C335" s="150" t="s">
        <v>249</v>
      </c>
      <c r="D335" s="145">
        <v>250</v>
      </c>
      <c r="E335" s="151">
        <v>18</v>
      </c>
      <c r="F335" s="152">
        <v>6.2</v>
      </c>
      <c r="G335" s="145">
        <v>6</v>
      </c>
      <c r="H335" s="145">
        <v>7</v>
      </c>
      <c r="I335" s="144" t="s">
        <v>75</v>
      </c>
      <c r="J335" s="144" t="s">
        <v>2061</v>
      </c>
      <c r="K335" s="121">
        <v>157562</v>
      </c>
      <c r="L335" s="80">
        <f t="shared" si="51"/>
        <v>140333.45454545453</v>
      </c>
      <c r="M335" s="186" t="str" cm="1">
        <f t="array" ref="M335">IF(OR($B335="",$S335="",$T335=""),"",IFERROR(IF($S335&lt;&gt;SUMPRODUCT(IFERROR(--MID($T335,SEARCH('Nhân công vận hành'!$A$3:$A$100,$T335)-1,1),0)),"",SUMPRODUCT(IFERROR(--MID($T335,SEARCH('Nhân công vận hành'!$A$3:$A$100,$T335)-1,1),0),'Nhân công vận hành'!#REF!)),""))</f>
        <v/>
      </c>
      <c r="N335" s="186" cm="1">
        <f t="array" ref="N335">IF(OR($B335="",$S335="",$T335=""),"",IFERROR(IF($S335&lt;&gt;SUMPRODUCT(IFERROR(--MID($T335,SEARCH('Nhân công vận hành'!$A$3:$A$100,$T335)-1,1),0)),"",SUMPRODUCT(IFERROR(--MID($T335,SEARCH('Nhân công vận hành'!$A$3:$A$100,$T335)-1,1),0),'Nhân công vận hành'!$E$3:$E$100)),""))</f>
        <v>302000</v>
      </c>
      <c r="O335" s="186" cm="1">
        <f t="array" ref="O335">IF(OR($B335="",$S335="",$T335=""),"",IFERROR(IF($S335&lt;&gt;SUMPRODUCT(IFERROR(--MID($T335,SEARCH('Nhân công vận hành'!$A$3:$A$100,$T335)-1,1),0)),"",SUMPRODUCT(IFERROR(--MID($T335,SEARCH('Nhân công vận hành'!$A$3:$A$100,$T335)-1,1),0),'Nhân công vận hành'!$F$3:$F$100)),""))</f>
        <v>289000</v>
      </c>
      <c r="P335" s="186" t="e">
        <f t="shared" si="52"/>
        <v>#VALUE!</v>
      </c>
      <c r="Q335" s="186">
        <f t="shared" si="53"/>
        <v>621300</v>
      </c>
      <c r="R335" s="186">
        <f t="shared" si="54"/>
        <v>608300</v>
      </c>
      <c r="S335" s="204">
        <v>1</v>
      </c>
      <c r="T335" s="204" t="s">
        <v>2002</v>
      </c>
      <c r="U335" s="137"/>
      <c r="V335" s="154">
        <f>H335</f>
        <v>7</v>
      </c>
      <c r="W335" s="137"/>
      <c r="X335" s="119">
        <f t="shared" si="55"/>
        <v>102100.17600000001</v>
      </c>
      <c r="Y335" s="119">
        <f t="shared" si="56"/>
        <v>39075.375999999997</v>
      </c>
      <c r="Z335" s="119">
        <f t="shared" si="57"/>
        <v>37814.879999999997</v>
      </c>
    </row>
    <row r="336" spans="1:26">
      <c r="A336" s="144">
        <f>IF(D336="","",SUBTOTAL(3,$D$11:D336))</f>
        <v>259</v>
      </c>
      <c r="B336" s="144" t="s">
        <v>510</v>
      </c>
      <c r="C336" s="150" t="s">
        <v>237</v>
      </c>
      <c r="D336" s="145">
        <v>250</v>
      </c>
      <c r="E336" s="151">
        <v>18</v>
      </c>
      <c r="F336" s="152">
        <v>6.2</v>
      </c>
      <c r="G336" s="145">
        <v>6</v>
      </c>
      <c r="H336" s="145">
        <v>12</v>
      </c>
      <c r="I336" s="144" t="s">
        <v>75</v>
      </c>
      <c r="J336" s="144" t="s">
        <v>2061</v>
      </c>
      <c r="K336" s="121">
        <v>183212</v>
      </c>
      <c r="L336" s="80">
        <f t="shared" si="51"/>
        <v>240571.63636363632</v>
      </c>
      <c r="M336" s="186" t="str" cm="1">
        <f t="array" ref="M336">IF(OR($B336="",$S336="",$T336=""),"",IFERROR(IF($S336&lt;&gt;SUMPRODUCT(IFERROR(--MID($T336,SEARCH('Nhân công vận hành'!$A$3:$A$100,$T336)-1,1),0)),"",SUMPRODUCT(IFERROR(--MID($T336,SEARCH('Nhân công vận hành'!$A$3:$A$100,$T336)-1,1),0),'Nhân công vận hành'!#REF!)),""))</f>
        <v/>
      </c>
      <c r="N336" s="186" cm="1">
        <f t="array" ref="N336">IF(OR($B336="",$S336="",$T336=""),"",IFERROR(IF($S336&lt;&gt;SUMPRODUCT(IFERROR(--MID($T336,SEARCH('Nhân công vận hành'!$A$3:$A$100,$T336)-1,1),0)),"",SUMPRODUCT(IFERROR(--MID($T336,SEARCH('Nhân công vận hành'!$A$3:$A$100,$T336)-1,1),0),'Nhân công vận hành'!$E$3:$E$100)),""))</f>
        <v>302000</v>
      </c>
      <c r="O336" s="186" cm="1">
        <f t="array" ref="O336">IF(OR($B336="",$S336="",$T336=""),"",IFERROR(IF($S336&lt;&gt;SUMPRODUCT(IFERROR(--MID($T336,SEARCH('Nhân công vận hành'!$A$3:$A$100,$T336)-1,1),0)),"",SUMPRODUCT(IFERROR(--MID($T336,SEARCH('Nhân công vận hành'!$A$3:$A$100,$T336)-1,1),0),'Nhân công vận hành'!$F$3:$F$100)),""))</f>
        <v>289000</v>
      </c>
      <c r="P336" s="186" t="e">
        <f t="shared" si="52"/>
        <v>#VALUE!</v>
      </c>
      <c r="Q336" s="186">
        <f t="shared" si="53"/>
        <v>750700</v>
      </c>
      <c r="R336" s="186">
        <f t="shared" si="54"/>
        <v>737700</v>
      </c>
      <c r="S336" s="204">
        <v>1</v>
      </c>
      <c r="T336" s="204" t="s">
        <v>2002</v>
      </c>
      <c r="U336" s="137"/>
      <c r="V336" s="154">
        <f>H336</f>
        <v>12</v>
      </c>
      <c r="W336" s="137"/>
      <c r="X336" s="119">
        <f t="shared" si="55"/>
        <v>118721.376</v>
      </c>
      <c r="Y336" s="119">
        <f t="shared" si="56"/>
        <v>45436.576000000001</v>
      </c>
      <c r="Z336" s="119">
        <f t="shared" si="57"/>
        <v>43970.879999999997</v>
      </c>
    </row>
    <row r="337" spans="1:26">
      <c r="A337" s="144">
        <f>IF(D337="","",SUBTOTAL(3,$D$11:D337))</f>
        <v>260</v>
      </c>
      <c r="B337" s="144" t="s">
        <v>511</v>
      </c>
      <c r="C337" s="150" t="s">
        <v>331</v>
      </c>
      <c r="D337" s="145">
        <v>250</v>
      </c>
      <c r="E337" s="151">
        <v>17</v>
      </c>
      <c r="F337" s="152">
        <v>6.2</v>
      </c>
      <c r="G337" s="145">
        <v>6</v>
      </c>
      <c r="H337" s="145">
        <v>13</v>
      </c>
      <c r="I337" s="144" t="s">
        <v>75</v>
      </c>
      <c r="J337" s="144" t="s">
        <v>2061</v>
      </c>
      <c r="K337" s="121">
        <v>218983</v>
      </c>
      <c r="L337" s="80">
        <f t="shared" si="51"/>
        <v>260619.27272727268</v>
      </c>
      <c r="M337" s="186" t="str" cm="1">
        <f t="array" ref="M337">IF(OR($B337="",$S337="",$T337=""),"",IFERROR(IF($S337&lt;&gt;SUMPRODUCT(IFERROR(--MID($T337,SEARCH('Nhân công vận hành'!$A$3:$A$100,$T337)-1,1),0)),"",SUMPRODUCT(IFERROR(--MID($T337,SEARCH('Nhân công vận hành'!$A$3:$A$100,$T337)-1,1),0),'Nhân công vận hành'!#REF!)),""))</f>
        <v/>
      </c>
      <c r="N337" s="186" cm="1">
        <f t="array" ref="N337">IF(OR($B337="",$S337="",$T337=""),"",IFERROR(IF($S337&lt;&gt;SUMPRODUCT(IFERROR(--MID($T337,SEARCH('Nhân công vận hành'!$A$3:$A$100,$T337)-1,1),0)),"",SUMPRODUCT(IFERROR(--MID($T337,SEARCH('Nhân công vận hành'!$A$3:$A$100,$T337)-1,1),0),'Nhân công vận hành'!$E$3:$E$100)),""))</f>
        <v>302000</v>
      </c>
      <c r="O337" s="186" cm="1">
        <f t="array" ref="O337">IF(OR($B337="",$S337="",$T337=""),"",IFERROR(IF($S337&lt;&gt;SUMPRODUCT(IFERROR(--MID($T337,SEARCH('Nhân công vận hành'!$A$3:$A$100,$T337)-1,1),0)),"",SUMPRODUCT(IFERROR(--MID($T337,SEARCH('Nhân công vận hành'!$A$3:$A$100,$T337)-1,1),0),'Nhân công vận hành'!$F$3:$F$100)),""))</f>
        <v>289000</v>
      </c>
      <c r="P337" s="186" t="e">
        <f t="shared" si="52"/>
        <v>#VALUE!</v>
      </c>
      <c r="Q337" s="186">
        <f t="shared" si="53"/>
        <v>803500</v>
      </c>
      <c r="R337" s="186">
        <f t="shared" si="54"/>
        <v>790500</v>
      </c>
      <c r="S337" s="204">
        <v>1</v>
      </c>
      <c r="T337" s="204" t="s">
        <v>2002</v>
      </c>
      <c r="U337" s="137"/>
      <c r="V337" s="154">
        <f>H337</f>
        <v>13</v>
      </c>
      <c r="W337" s="137"/>
      <c r="X337" s="119">
        <f t="shared" si="55"/>
        <v>134017.59600000002</v>
      </c>
      <c r="Y337" s="119">
        <f t="shared" si="56"/>
        <v>54307.784</v>
      </c>
      <c r="Z337" s="119">
        <f t="shared" si="57"/>
        <v>52555.92</v>
      </c>
    </row>
    <row r="338" spans="1:26">
      <c r="A338" s="144">
        <f>IF(D338="","",SUBTOTAL(3,$D$11:D338))</f>
        <v>261</v>
      </c>
      <c r="B338" s="144" t="s">
        <v>512</v>
      </c>
      <c r="C338" s="150" t="s">
        <v>129</v>
      </c>
      <c r="D338" s="145">
        <v>250</v>
      </c>
      <c r="E338" s="151">
        <v>17</v>
      </c>
      <c r="F338" s="152">
        <v>6.2</v>
      </c>
      <c r="G338" s="145">
        <v>6</v>
      </c>
      <c r="H338" s="145">
        <v>25</v>
      </c>
      <c r="I338" s="144" t="s">
        <v>15</v>
      </c>
      <c r="J338" s="144" t="s">
        <v>2061</v>
      </c>
      <c r="K338" s="121">
        <v>317869</v>
      </c>
      <c r="L338" s="80">
        <f t="shared" si="51"/>
        <v>521788.63636363629</v>
      </c>
      <c r="M338" s="186" t="str" cm="1">
        <f t="array" ref="M338">IF(OR($B338="",$S338="",$T338=""),"",IFERROR(IF($S338&lt;&gt;SUMPRODUCT(IFERROR(--MID($T338,SEARCH('Nhân công vận hành'!$A$3:$A$100,$T338)-1,1),0)),"",SUMPRODUCT(IFERROR(--MID($T338,SEARCH('Nhân công vận hành'!$A$3:$A$100,$T338)-1,1),0),'Nhân công vận hành'!#REF!)),""))</f>
        <v/>
      </c>
      <c r="N338" s="186" cm="1">
        <f t="array" ref="N338">IF(OR($B338="",$S338="",$T338=""),"",IFERROR(IF($S338&lt;&gt;SUMPRODUCT(IFERROR(--MID($T338,SEARCH('Nhân công vận hành'!$A$3:$A$100,$T338)-1,1),0)),"",SUMPRODUCT(IFERROR(--MID($T338,SEARCH('Nhân công vận hành'!$A$3:$A$100,$T338)-1,1),0),'Nhân công vận hành'!$E$3:$E$100)),""))</f>
        <v>302000</v>
      </c>
      <c r="O338" s="186" cm="1">
        <f t="array" ref="O338">IF(OR($B338="",$S338="",$T338=""),"",IFERROR(IF($S338&lt;&gt;SUMPRODUCT(IFERROR(--MID($T338,SEARCH('Nhân công vận hành'!$A$3:$A$100,$T338)-1,1),0)),"",SUMPRODUCT(IFERROR(--MID($T338,SEARCH('Nhân công vận hành'!$A$3:$A$100,$T338)-1,1),0),'Nhân công vận hành'!$F$3:$F$100)),""))</f>
        <v>289000</v>
      </c>
      <c r="P338" s="186" t="e">
        <f t="shared" si="52"/>
        <v>#VALUE!</v>
      </c>
      <c r="Q338" s="186">
        <f t="shared" si="53"/>
        <v>1173400</v>
      </c>
      <c r="R338" s="186">
        <f t="shared" si="54"/>
        <v>1160400</v>
      </c>
      <c r="S338" s="204">
        <v>1</v>
      </c>
      <c r="T338" s="204" t="s">
        <v>2002</v>
      </c>
      <c r="U338" s="137"/>
      <c r="V338" s="137"/>
      <c r="W338" s="154">
        <f t="shared" ref="W338:W344" si="58">H338</f>
        <v>25</v>
      </c>
      <c r="X338" s="119">
        <f t="shared" si="55"/>
        <v>194535.82800000001</v>
      </c>
      <c r="Y338" s="119">
        <f t="shared" si="56"/>
        <v>78831.512000000002</v>
      </c>
      <c r="Z338" s="119">
        <f t="shared" si="57"/>
        <v>76288.56</v>
      </c>
    </row>
    <row r="339" spans="1:26">
      <c r="A339" s="144">
        <f>IF(D339="","",SUBTOTAL(3,$D$11:D339))</f>
        <v>262</v>
      </c>
      <c r="B339" s="144" t="s">
        <v>513</v>
      </c>
      <c r="C339" s="150" t="s">
        <v>514</v>
      </c>
      <c r="D339" s="145">
        <v>250</v>
      </c>
      <c r="E339" s="151">
        <v>17</v>
      </c>
      <c r="F339" s="152">
        <v>6.2</v>
      </c>
      <c r="G339" s="145">
        <v>6</v>
      </c>
      <c r="H339" s="145">
        <v>31</v>
      </c>
      <c r="I339" s="144" t="s">
        <v>15</v>
      </c>
      <c r="J339" s="144" t="s">
        <v>2061</v>
      </c>
      <c r="K339" s="121">
        <v>427131</v>
      </c>
      <c r="L339" s="80">
        <f t="shared" si="51"/>
        <v>647017.90909090906</v>
      </c>
      <c r="M339" s="186" t="str" cm="1">
        <f t="array" ref="M339">IF(OR($B339="",$S339="",$T339=""),"",IFERROR(IF($S339&lt;&gt;SUMPRODUCT(IFERROR(--MID($T339,SEARCH('Nhân công vận hành'!$A$3:$A$100,$T339)-1,1),0)),"",SUMPRODUCT(IFERROR(--MID($T339,SEARCH('Nhân công vận hành'!$A$3:$A$100,$T339)-1,1),0),'Nhân công vận hành'!#REF!)),""))</f>
        <v/>
      </c>
      <c r="N339" s="186" cm="1">
        <f t="array" ref="N339">IF(OR($B339="",$S339="",$T339=""),"",IFERROR(IF($S339&lt;&gt;SUMPRODUCT(IFERROR(--MID($T339,SEARCH('Nhân công vận hành'!$A$3:$A$100,$T339)-1,1),0)),"",SUMPRODUCT(IFERROR(--MID($T339,SEARCH('Nhân công vận hành'!$A$3:$A$100,$T339)-1,1),0),'Nhân công vận hành'!$E$3:$E$100)),""))</f>
        <v>302000</v>
      </c>
      <c r="O339" s="186" cm="1">
        <f t="array" ref="O339">IF(OR($B339="",$S339="",$T339=""),"",IFERROR(IF($S339&lt;&gt;SUMPRODUCT(IFERROR(--MID($T339,SEARCH('Nhân công vận hành'!$A$3:$A$100,$T339)-1,1),0)),"",SUMPRODUCT(IFERROR(--MID($T339,SEARCH('Nhân công vận hành'!$A$3:$A$100,$T339)-1,1),0),'Nhân công vận hành'!$F$3:$F$100)),""))</f>
        <v>289000</v>
      </c>
      <c r="P339" s="186" t="e">
        <f t="shared" si="52"/>
        <v>#VALUE!</v>
      </c>
      <c r="Q339" s="186">
        <f t="shared" si="53"/>
        <v>1418900</v>
      </c>
      <c r="R339" s="186">
        <f t="shared" si="54"/>
        <v>1405900</v>
      </c>
      <c r="S339" s="204">
        <v>1</v>
      </c>
      <c r="T339" s="204" t="s">
        <v>2002</v>
      </c>
      <c r="U339" s="137"/>
      <c r="V339" s="137"/>
      <c r="W339" s="154">
        <f t="shared" si="58"/>
        <v>31</v>
      </c>
      <c r="X339" s="119">
        <f t="shared" si="55"/>
        <v>261404.17200000002</v>
      </c>
      <c r="Y339" s="119">
        <f t="shared" si="56"/>
        <v>105928.488</v>
      </c>
      <c r="Z339" s="119">
        <f t="shared" si="57"/>
        <v>102511.44</v>
      </c>
    </row>
    <row r="340" spans="1:26">
      <c r="A340" s="144">
        <f>IF(D340="","",SUBTOTAL(3,$D$11:D340))</f>
        <v>263</v>
      </c>
      <c r="B340" s="144" t="s">
        <v>515</v>
      </c>
      <c r="C340" s="150" t="s">
        <v>111</v>
      </c>
      <c r="D340" s="145">
        <v>250</v>
      </c>
      <c r="E340" s="151">
        <v>16</v>
      </c>
      <c r="F340" s="152">
        <v>6.2</v>
      </c>
      <c r="G340" s="145">
        <v>6</v>
      </c>
      <c r="H340" s="145">
        <v>38</v>
      </c>
      <c r="I340" s="144" t="s">
        <v>15</v>
      </c>
      <c r="J340" s="144" t="s">
        <v>2061</v>
      </c>
      <c r="K340" s="121">
        <v>560241</v>
      </c>
      <c r="L340" s="80">
        <f t="shared" si="51"/>
        <v>793118.72727272718</v>
      </c>
      <c r="M340" s="186" t="str" cm="1">
        <f t="array" ref="M340">IF(OR($B340="",$S340="",$T340=""),"",IFERROR(IF($S340&lt;&gt;SUMPRODUCT(IFERROR(--MID($T340,SEARCH('Nhân công vận hành'!$A$3:$A$100,$T340)-1,1),0)),"",SUMPRODUCT(IFERROR(--MID($T340,SEARCH('Nhân công vận hành'!$A$3:$A$100,$T340)-1,1),0),'Nhân công vận hành'!#REF!)),""))</f>
        <v/>
      </c>
      <c r="N340" s="186" cm="1">
        <f t="array" ref="N340">IF(OR($B340="",$S340="",$T340=""),"",IFERROR(IF($S340&lt;&gt;SUMPRODUCT(IFERROR(--MID($T340,SEARCH('Nhân công vận hành'!$A$3:$A$100,$T340)-1,1),0)),"",SUMPRODUCT(IFERROR(--MID($T340,SEARCH('Nhân công vận hành'!$A$3:$A$100,$T340)-1,1),0),'Nhân công vận hành'!$E$3:$E$100)),""))</f>
        <v>302000</v>
      </c>
      <c r="O340" s="186" cm="1">
        <f t="array" ref="O340">IF(OR($B340="",$S340="",$T340=""),"",IFERROR(IF($S340&lt;&gt;SUMPRODUCT(IFERROR(--MID($T340,SEARCH('Nhân công vận hành'!$A$3:$A$100,$T340)-1,1),0)),"",SUMPRODUCT(IFERROR(--MID($T340,SEARCH('Nhân công vận hành'!$A$3:$A$100,$T340)-1,1),0),'Nhân công vận hành'!$F$3:$F$100)),""))</f>
        <v>289000</v>
      </c>
      <c r="P340" s="186" t="e">
        <f t="shared" si="52"/>
        <v>#VALUE!</v>
      </c>
      <c r="Q340" s="186">
        <f t="shared" si="53"/>
        <v>1691200</v>
      </c>
      <c r="R340" s="186">
        <f t="shared" si="54"/>
        <v>1678200</v>
      </c>
      <c r="S340" s="204">
        <v>1</v>
      </c>
      <c r="T340" s="204" t="s">
        <v>2002</v>
      </c>
      <c r="U340" s="137"/>
      <c r="V340" s="137"/>
      <c r="W340" s="154">
        <f t="shared" si="58"/>
        <v>38</v>
      </c>
      <c r="X340" s="119">
        <f t="shared" si="55"/>
        <v>322698.81599999999</v>
      </c>
      <c r="Y340" s="119">
        <f t="shared" si="56"/>
        <v>138939.76800000001</v>
      </c>
      <c r="Z340" s="119">
        <f t="shared" si="57"/>
        <v>134457.84</v>
      </c>
    </row>
    <row r="341" spans="1:26">
      <c r="A341" s="144">
        <f>IF(D341="","",SUBTOTAL(3,$D$11:D341))</f>
        <v>264</v>
      </c>
      <c r="B341" s="144" t="s">
        <v>516</v>
      </c>
      <c r="C341" s="150" t="s">
        <v>97</v>
      </c>
      <c r="D341" s="145">
        <v>260</v>
      </c>
      <c r="E341" s="151">
        <v>16</v>
      </c>
      <c r="F341" s="152">
        <v>6.2</v>
      </c>
      <c r="G341" s="145">
        <v>6</v>
      </c>
      <c r="H341" s="145">
        <v>41</v>
      </c>
      <c r="I341" s="144" t="s">
        <v>15</v>
      </c>
      <c r="J341" s="144" t="s">
        <v>2061</v>
      </c>
      <c r="K341" s="121">
        <v>606044</v>
      </c>
      <c r="L341" s="80">
        <f t="shared" si="51"/>
        <v>855733.36363636353</v>
      </c>
      <c r="M341" s="186" t="str" cm="1">
        <f t="array" ref="M341">IF(OR($B341="",$S341="",$T341=""),"",IFERROR(IF($S341&lt;&gt;SUMPRODUCT(IFERROR(--MID($T341,SEARCH('Nhân công vận hành'!$A$3:$A$100,$T341)-1,1),0)),"",SUMPRODUCT(IFERROR(--MID($T341,SEARCH('Nhân công vận hành'!$A$3:$A$100,$T341)-1,1),0),'Nhân công vận hành'!#REF!)),""))</f>
        <v/>
      </c>
      <c r="N341" s="186" cm="1">
        <f t="array" ref="N341">IF(OR($B341="",$S341="",$T341=""),"",IFERROR(IF($S341&lt;&gt;SUMPRODUCT(IFERROR(--MID($T341,SEARCH('Nhân công vận hành'!$A$3:$A$100,$T341)-1,1),0)),"",SUMPRODUCT(IFERROR(--MID($T341,SEARCH('Nhân công vận hành'!$A$3:$A$100,$T341)-1,1),0),'Nhân công vận hành'!$E$3:$E$100)),""))</f>
        <v>302000</v>
      </c>
      <c r="O341" s="186" cm="1">
        <f t="array" ref="O341">IF(OR($B341="",$S341="",$T341=""),"",IFERROR(IF($S341&lt;&gt;SUMPRODUCT(IFERROR(--MID($T341,SEARCH('Nhân công vận hành'!$A$3:$A$100,$T341)-1,1),0)),"",SUMPRODUCT(IFERROR(--MID($T341,SEARCH('Nhân công vận hành'!$A$3:$A$100,$T341)-1,1),0),'Nhân công vận hành'!$F$3:$F$100)),""))</f>
        <v>289000</v>
      </c>
      <c r="P341" s="186" t="e">
        <f t="shared" si="52"/>
        <v>#VALUE!</v>
      </c>
      <c r="Q341" s="186">
        <f t="shared" si="53"/>
        <v>1777800</v>
      </c>
      <c r="R341" s="186">
        <f t="shared" si="54"/>
        <v>1764800</v>
      </c>
      <c r="S341" s="204">
        <v>1</v>
      </c>
      <c r="T341" s="204" t="s">
        <v>2002</v>
      </c>
      <c r="U341" s="137"/>
      <c r="V341" s="137"/>
      <c r="W341" s="154">
        <f t="shared" si="58"/>
        <v>41</v>
      </c>
      <c r="X341" s="119">
        <f t="shared" si="55"/>
        <v>335655.13846153847</v>
      </c>
      <c r="Y341" s="119">
        <f t="shared" si="56"/>
        <v>144518.18461538461</v>
      </c>
      <c r="Z341" s="119">
        <f t="shared" si="57"/>
        <v>139856.30769230769</v>
      </c>
    </row>
    <row r="342" spans="1:26">
      <c r="A342" s="144">
        <f>IF(D342="","",SUBTOTAL(3,$D$11:D342))</f>
        <v>265</v>
      </c>
      <c r="B342" s="144" t="s">
        <v>517</v>
      </c>
      <c r="C342" s="150" t="s">
        <v>99</v>
      </c>
      <c r="D342" s="145">
        <v>260</v>
      </c>
      <c r="E342" s="151">
        <v>16</v>
      </c>
      <c r="F342" s="152">
        <v>6.2</v>
      </c>
      <c r="G342" s="145">
        <v>6</v>
      </c>
      <c r="H342" s="145">
        <v>46</v>
      </c>
      <c r="I342" s="144" t="s">
        <v>15</v>
      </c>
      <c r="J342" s="144" t="s">
        <v>2061</v>
      </c>
      <c r="K342" s="121">
        <v>739497</v>
      </c>
      <c r="L342" s="80">
        <f t="shared" si="51"/>
        <v>960091.09090909082</v>
      </c>
      <c r="M342" s="186" t="str" cm="1">
        <f t="array" ref="M342">IF(OR($B342="",$S342="",$T342=""),"",IFERROR(IF($S342&lt;&gt;SUMPRODUCT(IFERROR(--MID($T342,SEARCH('Nhân công vận hành'!$A$3:$A$100,$T342)-1,1),0)),"",SUMPRODUCT(IFERROR(--MID($T342,SEARCH('Nhân công vận hành'!$A$3:$A$100,$T342)-1,1),0),'Nhân công vận hành'!#REF!)),""))</f>
        <v/>
      </c>
      <c r="N342" s="186" cm="1">
        <f t="array" ref="N342">IF(OR($B342="",$S342="",$T342=""),"",IFERROR(IF($S342&lt;&gt;SUMPRODUCT(IFERROR(--MID($T342,SEARCH('Nhân công vận hành'!$A$3:$A$100,$T342)-1,1),0)),"",SUMPRODUCT(IFERROR(--MID($T342,SEARCH('Nhân công vận hành'!$A$3:$A$100,$T342)-1,1),0),'Nhân công vận hành'!$E$3:$E$100)),""))</f>
        <v>302000</v>
      </c>
      <c r="O342" s="186" cm="1">
        <f t="array" ref="O342">IF(OR($B342="",$S342="",$T342=""),"",IFERROR(IF($S342&lt;&gt;SUMPRODUCT(IFERROR(--MID($T342,SEARCH('Nhân công vận hành'!$A$3:$A$100,$T342)-1,1),0)),"",SUMPRODUCT(IFERROR(--MID($T342,SEARCH('Nhân công vận hành'!$A$3:$A$100,$T342)-1,1),0),'Nhân công vận hành'!$F$3:$F$100)),""))</f>
        <v>289000</v>
      </c>
      <c r="P342" s="186" t="e">
        <f t="shared" si="52"/>
        <v>#VALUE!</v>
      </c>
      <c r="Q342" s="186">
        <f t="shared" si="53"/>
        <v>2018700</v>
      </c>
      <c r="R342" s="186">
        <f t="shared" si="54"/>
        <v>2005700</v>
      </c>
      <c r="S342" s="204">
        <v>1</v>
      </c>
      <c r="T342" s="204" t="s">
        <v>2002</v>
      </c>
      <c r="U342" s="137"/>
      <c r="V342" s="137"/>
      <c r="W342" s="154">
        <f t="shared" si="58"/>
        <v>46</v>
      </c>
      <c r="X342" s="119">
        <f t="shared" si="55"/>
        <v>409567.56923076924</v>
      </c>
      <c r="Y342" s="119">
        <f t="shared" si="56"/>
        <v>176341.59230769231</v>
      </c>
      <c r="Z342" s="119">
        <f t="shared" si="57"/>
        <v>170653.15384615384</v>
      </c>
    </row>
    <row r="343" spans="1:26">
      <c r="A343" s="144">
        <f>IF(D343="","",SUBTOTAL(3,$D$11:D343))</f>
        <v>266</v>
      </c>
      <c r="B343" s="144" t="s">
        <v>518</v>
      </c>
      <c r="C343" s="150" t="s">
        <v>119</v>
      </c>
      <c r="D343" s="145">
        <v>270</v>
      </c>
      <c r="E343" s="151">
        <v>14</v>
      </c>
      <c r="F343" s="152">
        <v>5.4</v>
      </c>
      <c r="G343" s="145">
        <v>6</v>
      </c>
      <c r="H343" s="145">
        <v>56</v>
      </c>
      <c r="I343" s="144" t="s">
        <v>15</v>
      </c>
      <c r="J343" s="144" t="s">
        <v>2061</v>
      </c>
      <c r="K343" s="121">
        <v>1248374</v>
      </c>
      <c r="L343" s="80">
        <f t="shared" si="51"/>
        <v>1168806.5454545454</v>
      </c>
      <c r="M343" s="186" t="str" cm="1">
        <f t="array" ref="M343">IF(OR($B343="",$S343="",$T343=""),"",IFERROR(IF($S343&lt;&gt;SUMPRODUCT(IFERROR(--MID($T343,SEARCH('Nhân công vận hành'!$A$3:$A$100,$T343)-1,1),0)),"",SUMPRODUCT(IFERROR(--MID($T343,SEARCH('Nhân công vận hành'!$A$3:$A$100,$T343)-1,1),0),'Nhân công vận hành'!#REF!)),""))</f>
        <v/>
      </c>
      <c r="N343" s="186" cm="1">
        <f t="array" ref="N343">IF(OR($B343="",$S343="",$T343=""),"",IFERROR(IF($S343&lt;&gt;SUMPRODUCT(IFERROR(--MID($T343,SEARCH('Nhân công vận hành'!$A$3:$A$100,$T343)-1,1),0)),"",SUMPRODUCT(IFERROR(--MID($T343,SEARCH('Nhân công vận hành'!$A$3:$A$100,$T343)-1,1),0),'Nhân công vận hành'!$E$3:$E$100)),""))</f>
        <v>302000</v>
      </c>
      <c r="O343" s="186" cm="1">
        <f t="array" ref="O343">IF(OR($B343="",$S343="",$T343=""),"",IFERROR(IF($S343&lt;&gt;SUMPRODUCT(IFERROR(--MID($T343,SEARCH('Nhân công vận hành'!$A$3:$A$100,$T343)-1,1),0)),"",SUMPRODUCT(IFERROR(--MID($T343,SEARCH('Nhân công vận hành'!$A$3:$A$100,$T343)-1,1),0),'Nhân công vận hành'!$F$3:$F$100)),""))</f>
        <v>289000</v>
      </c>
      <c r="P343" s="186" t="e">
        <f t="shared" si="52"/>
        <v>#VALUE!</v>
      </c>
      <c r="Q343" s="186">
        <f t="shared" si="53"/>
        <v>2580500</v>
      </c>
      <c r="R343" s="186">
        <f t="shared" si="54"/>
        <v>2567500</v>
      </c>
      <c r="S343" s="204">
        <v>1</v>
      </c>
      <c r="T343" s="204" t="s">
        <v>2002</v>
      </c>
      <c r="U343" s="137"/>
      <c r="V343" s="137"/>
      <c r="W343" s="154">
        <f t="shared" si="58"/>
        <v>56</v>
      </c>
      <c r="X343" s="119">
        <f t="shared" si="55"/>
        <v>582574.53333333344</v>
      </c>
      <c r="Y343" s="119">
        <f t="shared" si="56"/>
        <v>249674.80000000005</v>
      </c>
      <c r="Z343" s="119">
        <f t="shared" si="57"/>
        <v>277416.44444444444</v>
      </c>
    </row>
    <row r="344" spans="1:26">
      <c r="A344" s="144">
        <f>IF(D344="","",SUBTOTAL(3,$D$11:D344))</f>
        <v>267</v>
      </c>
      <c r="B344" s="144" t="s">
        <v>519</v>
      </c>
      <c r="C344" s="150" t="s">
        <v>520</v>
      </c>
      <c r="D344" s="145">
        <v>270</v>
      </c>
      <c r="E344" s="151">
        <v>14</v>
      </c>
      <c r="F344" s="152">
        <v>5.4</v>
      </c>
      <c r="G344" s="145">
        <v>6</v>
      </c>
      <c r="H344" s="145">
        <v>62</v>
      </c>
      <c r="I344" s="144" t="s">
        <v>15</v>
      </c>
      <c r="J344" s="144" t="s">
        <v>2061</v>
      </c>
      <c r="K344" s="121">
        <v>1976364</v>
      </c>
      <c r="L344" s="80">
        <f t="shared" si="51"/>
        <v>1294035.8181818181</v>
      </c>
      <c r="M344" s="186" t="str" cm="1">
        <f t="array" ref="M344">IF(OR($B344="",$S344="",$T344=""),"",IFERROR(IF($S344&lt;&gt;SUMPRODUCT(IFERROR(--MID($T344,SEARCH('Nhân công vận hành'!$A$3:$A$100,$T344)-1,1),0)),"",SUMPRODUCT(IFERROR(--MID($T344,SEARCH('Nhân công vận hành'!$A$3:$A$100,$T344)-1,1),0),'Nhân công vận hành'!#REF!)),""))</f>
        <v/>
      </c>
      <c r="N344" s="186" cm="1">
        <f t="array" ref="N344">IF(OR($B344="",$S344="",$T344=""),"",IFERROR(IF($S344&lt;&gt;SUMPRODUCT(IFERROR(--MID($T344,SEARCH('Nhân công vận hành'!$A$3:$A$100,$T344)-1,1),0)),"",SUMPRODUCT(IFERROR(--MID($T344,SEARCH('Nhân công vận hành'!$A$3:$A$100,$T344)-1,1),0),'Nhân công vận hành'!$E$3:$E$100)),""))</f>
        <v>302000</v>
      </c>
      <c r="O344" s="186" cm="1">
        <f t="array" ref="O344">IF(OR($B344="",$S344="",$T344=""),"",IFERROR(IF($S344&lt;&gt;SUMPRODUCT(IFERROR(--MID($T344,SEARCH('Nhân công vận hành'!$A$3:$A$100,$T344)-1,1),0)),"",SUMPRODUCT(IFERROR(--MID($T344,SEARCH('Nhân công vận hành'!$A$3:$A$100,$T344)-1,1),0),'Nhân công vận hành'!$F$3:$F$100)),""))</f>
        <v>289000</v>
      </c>
      <c r="P344" s="186" t="e">
        <f t="shared" si="52"/>
        <v>#VALUE!</v>
      </c>
      <c r="Q344" s="186">
        <f t="shared" si="53"/>
        <v>3352800</v>
      </c>
      <c r="R344" s="186">
        <f t="shared" si="54"/>
        <v>3339800</v>
      </c>
      <c r="S344" s="204">
        <v>1</v>
      </c>
      <c r="T344" s="204" t="s">
        <v>2002</v>
      </c>
      <c r="U344" s="137"/>
      <c r="V344" s="137"/>
      <c r="W344" s="154">
        <f t="shared" si="58"/>
        <v>62</v>
      </c>
      <c r="X344" s="119">
        <f t="shared" si="55"/>
        <v>922303.20000000007</v>
      </c>
      <c r="Y344" s="119">
        <f t="shared" si="56"/>
        <v>395272.80000000005</v>
      </c>
      <c r="Z344" s="119">
        <f t="shared" si="57"/>
        <v>439192</v>
      </c>
    </row>
    <row r="345" spans="1:26">
      <c r="A345" s="144" t="str">
        <f>IF(D345="","",SUBTOTAL(3,$D$11:D345))</f>
        <v/>
      </c>
      <c r="B345" s="148" t="s">
        <v>521</v>
      </c>
      <c r="C345" s="146" t="s">
        <v>522</v>
      </c>
      <c r="D345" s="144"/>
      <c r="E345" s="144"/>
      <c r="F345" s="144"/>
      <c r="G345" s="144"/>
      <c r="H345" s="144"/>
      <c r="I345" s="144"/>
      <c r="J345" s="144">
        <v>0</v>
      </c>
      <c r="K345" s="121"/>
      <c r="L345" s="80">
        <f t="shared" si="51"/>
        <v>0</v>
      </c>
      <c r="M345" s="186"/>
      <c r="N345" s="186"/>
      <c r="O345" s="186"/>
      <c r="P345" s="186"/>
      <c r="Q345" s="186"/>
      <c r="R345" s="186"/>
      <c r="S345" s="204" t="s">
        <v>1992</v>
      </c>
      <c r="T345" s="204" t="s">
        <v>1992</v>
      </c>
      <c r="U345" s="137"/>
      <c r="V345" s="137"/>
      <c r="W345" s="137"/>
      <c r="X345" s="119"/>
      <c r="Y345" s="119"/>
      <c r="Z345" s="119"/>
    </row>
    <row r="346" spans="1:26">
      <c r="A346" s="144">
        <f>IF(D346="","",SUBTOTAL(3,$D$11:D346))</f>
        <v>268</v>
      </c>
      <c r="B346" s="144" t="s">
        <v>523</v>
      </c>
      <c r="C346" s="150" t="s">
        <v>331</v>
      </c>
      <c r="D346" s="145">
        <v>260</v>
      </c>
      <c r="E346" s="151">
        <v>17</v>
      </c>
      <c r="F346" s="152">
        <v>7.5</v>
      </c>
      <c r="G346" s="145">
        <v>6</v>
      </c>
      <c r="H346" s="145">
        <v>19</v>
      </c>
      <c r="I346" s="144" t="s">
        <v>75</v>
      </c>
      <c r="J346" s="144" t="s">
        <v>2061</v>
      </c>
      <c r="K346" s="121">
        <v>248104</v>
      </c>
      <c r="L346" s="80">
        <f t="shared" si="51"/>
        <v>380905.09090909082</v>
      </c>
      <c r="M346" s="186" t="str" cm="1">
        <f t="array" ref="M346">IF(OR($B346="",$S346="",$T346=""),"",IFERROR(IF($S346&lt;&gt;SUMPRODUCT(IFERROR(--MID($T346,SEARCH('Nhân công vận hành'!$A$3:$A$100,$T346)-1,1),0)),"",SUMPRODUCT(IFERROR(--MID($T346,SEARCH('Nhân công vận hành'!$A$3:$A$100,$T346)-1,1),0),'Nhân công vận hành'!#REF!)),""))</f>
        <v/>
      </c>
      <c r="N346" s="186" cm="1">
        <f t="array" ref="N346">IF(OR($B346="",$S346="",$T346=""),"",IFERROR(IF($S346&lt;&gt;SUMPRODUCT(IFERROR(--MID($T346,SEARCH('Nhân công vận hành'!$A$3:$A$100,$T346)-1,1),0)),"",SUMPRODUCT(IFERROR(--MID($T346,SEARCH('Nhân công vận hành'!$A$3:$A$100,$T346)-1,1),0),'Nhân công vận hành'!$E$3:$E$100)),""))</f>
        <v>302000</v>
      </c>
      <c r="O346" s="186" cm="1">
        <f t="array" ref="O346">IF(OR($B346="",$S346="",$T346=""),"",IFERROR(IF($S346&lt;&gt;SUMPRODUCT(IFERROR(--MID($T346,SEARCH('Nhân công vận hành'!$A$3:$A$100,$T346)-1,1),0)),"",SUMPRODUCT(IFERROR(--MID($T346,SEARCH('Nhân công vận hành'!$A$3:$A$100,$T346)-1,1),0),'Nhân công vận hành'!$F$3:$F$100)),""))</f>
        <v>289000</v>
      </c>
      <c r="P346" s="186" t="e">
        <f t="shared" si="52"/>
        <v>#VALUE!</v>
      </c>
      <c r="Q346" s="186">
        <f t="shared" si="53"/>
        <v>957700</v>
      </c>
      <c r="R346" s="186">
        <f t="shared" si="54"/>
        <v>944700</v>
      </c>
      <c r="S346" s="204">
        <v>1</v>
      </c>
      <c r="T346" s="204" t="s">
        <v>2002</v>
      </c>
      <c r="U346" s="137"/>
      <c r="V346" s="154">
        <f>H346</f>
        <v>19</v>
      </c>
      <c r="W346" s="137"/>
      <c r="X346" s="119">
        <f t="shared" si="55"/>
        <v>145999.66153846154</v>
      </c>
      <c r="Y346" s="119">
        <f t="shared" si="56"/>
        <v>71568.461538461532</v>
      </c>
      <c r="Z346" s="119">
        <f t="shared" si="57"/>
        <v>57254.769230769234</v>
      </c>
    </row>
    <row r="347" spans="1:26">
      <c r="A347" s="144">
        <f>IF(D347="","",SUBTOTAL(3,$D$11:D347))</f>
        <v>269</v>
      </c>
      <c r="B347" s="144" t="s">
        <v>524</v>
      </c>
      <c r="C347" s="150" t="s">
        <v>129</v>
      </c>
      <c r="D347" s="145">
        <v>260</v>
      </c>
      <c r="E347" s="151">
        <v>17</v>
      </c>
      <c r="F347" s="152">
        <v>7.5</v>
      </c>
      <c r="G347" s="145">
        <v>6</v>
      </c>
      <c r="H347" s="145">
        <v>41</v>
      </c>
      <c r="I347" s="144" t="s">
        <v>15</v>
      </c>
      <c r="J347" s="144" t="s">
        <v>2061</v>
      </c>
      <c r="K347" s="121">
        <v>437559</v>
      </c>
      <c r="L347" s="80">
        <f t="shared" si="51"/>
        <v>855733.36363636353</v>
      </c>
      <c r="M347" s="186" t="str" cm="1">
        <f t="array" ref="M347">IF(OR($B347="",$S347="",$T347=""),"",IFERROR(IF($S347&lt;&gt;SUMPRODUCT(IFERROR(--MID($T347,SEARCH('Nhân công vận hành'!$A$3:$A$100,$T347)-1,1),0)),"",SUMPRODUCT(IFERROR(--MID($T347,SEARCH('Nhân công vận hành'!$A$3:$A$100,$T347)-1,1),0),'Nhân công vận hành'!#REF!)),""))</f>
        <v/>
      </c>
      <c r="N347" s="186" cm="1">
        <f t="array" ref="N347">IF(OR($B347="",$S347="",$T347=""),"",IFERROR(IF($S347&lt;&gt;SUMPRODUCT(IFERROR(--MID($T347,SEARCH('Nhân công vận hành'!$A$3:$A$100,$T347)-1,1),0)),"",SUMPRODUCT(IFERROR(--MID($T347,SEARCH('Nhân công vận hành'!$A$3:$A$100,$T347)-1,1),0),'Nhân công vận hành'!$E$3:$E$100)),""))</f>
        <v>302000</v>
      </c>
      <c r="O347" s="186" cm="1">
        <f t="array" ref="O347">IF(OR($B347="",$S347="",$T347=""),"",IFERROR(IF($S347&lt;&gt;SUMPRODUCT(IFERROR(--MID($T347,SEARCH('Nhân công vận hành'!$A$3:$A$100,$T347)-1,1),0)),"",SUMPRODUCT(IFERROR(--MID($T347,SEARCH('Nhân công vận hành'!$A$3:$A$100,$T347)-1,1),0),'Nhân công vận hành'!$F$3:$F$100)),""))</f>
        <v>289000</v>
      </c>
      <c r="P347" s="186" t="e">
        <f t="shared" si="52"/>
        <v>#VALUE!</v>
      </c>
      <c r="Q347" s="186">
        <f t="shared" si="53"/>
        <v>1642400</v>
      </c>
      <c r="R347" s="186">
        <f t="shared" si="54"/>
        <v>1629400</v>
      </c>
      <c r="S347" s="204">
        <v>1</v>
      </c>
      <c r="T347" s="204" t="s">
        <v>2002</v>
      </c>
      <c r="U347" s="137"/>
      <c r="V347" s="137"/>
      <c r="W347" s="154">
        <f t="shared" ref="W347:W355" si="59">H347</f>
        <v>41</v>
      </c>
      <c r="X347" s="119">
        <f t="shared" si="55"/>
        <v>257486.64230769232</v>
      </c>
      <c r="Y347" s="119">
        <f t="shared" si="56"/>
        <v>126218.94230769231</v>
      </c>
      <c r="Z347" s="119">
        <f t="shared" si="57"/>
        <v>100975.15384615384</v>
      </c>
    </row>
    <row r="348" spans="1:26">
      <c r="A348" s="144">
        <f>IF(D348="","",SUBTOTAL(3,$D$11:D348))</f>
        <v>270</v>
      </c>
      <c r="B348" s="144" t="s">
        <v>525</v>
      </c>
      <c r="C348" s="150" t="s">
        <v>514</v>
      </c>
      <c r="D348" s="145">
        <v>260</v>
      </c>
      <c r="E348" s="151">
        <v>17</v>
      </c>
      <c r="F348" s="152">
        <v>7.3</v>
      </c>
      <c r="G348" s="145">
        <v>6</v>
      </c>
      <c r="H348" s="145">
        <v>46</v>
      </c>
      <c r="I348" s="144" t="s">
        <v>15</v>
      </c>
      <c r="J348" s="144" t="s">
        <v>2061</v>
      </c>
      <c r="K348" s="121">
        <v>616643</v>
      </c>
      <c r="L348" s="80">
        <f t="shared" si="51"/>
        <v>960091.09090909082</v>
      </c>
      <c r="M348" s="186" t="str" cm="1">
        <f t="array" ref="M348">IF(OR($B348="",$S348="",$T348=""),"",IFERROR(IF($S348&lt;&gt;SUMPRODUCT(IFERROR(--MID($T348,SEARCH('Nhân công vận hành'!$A$3:$A$100,$T348)-1,1),0)),"",SUMPRODUCT(IFERROR(--MID($T348,SEARCH('Nhân công vận hành'!$A$3:$A$100,$T348)-1,1),0),'Nhân công vận hành'!#REF!)),""))</f>
        <v/>
      </c>
      <c r="N348" s="186" cm="1">
        <f t="array" ref="N348">IF(OR($B348="",$S348="",$T348=""),"",IFERROR(IF($S348&lt;&gt;SUMPRODUCT(IFERROR(--MID($T348,SEARCH('Nhân công vận hành'!$A$3:$A$100,$T348)-1,1),0)),"",SUMPRODUCT(IFERROR(--MID($T348,SEARCH('Nhân công vận hành'!$A$3:$A$100,$T348)-1,1),0),'Nhân công vận hành'!$E$3:$E$100)),""))</f>
        <v>302000</v>
      </c>
      <c r="O348" s="186" cm="1">
        <f t="array" ref="O348">IF(OR($B348="",$S348="",$T348=""),"",IFERROR(IF($S348&lt;&gt;SUMPRODUCT(IFERROR(--MID($T348,SEARCH('Nhân công vận hành'!$A$3:$A$100,$T348)-1,1),0)),"",SUMPRODUCT(IFERROR(--MID($T348,SEARCH('Nhân công vận hành'!$A$3:$A$100,$T348)-1,1),0),'Nhân công vận hành'!$F$3:$F$100)),""))</f>
        <v>289000</v>
      </c>
      <c r="P348" s="186" t="e">
        <f t="shared" si="52"/>
        <v>#VALUE!</v>
      </c>
      <c r="Q348" s="186">
        <f t="shared" si="53"/>
        <v>1940400</v>
      </c>
      <c r="R348" s="186">
        <f t="shared" si="54"/>
        <v>1927400</v>
      </c>
      <c r="S348" s="204">
        <v>1</v>
      </c>
      <c r="T348" s="204" t="s">
        <v>2002</v>
      </c>
      <c r="U348" s="137"/>
      <c r="V348" s="137"/>
      <c r="W348" s="154">
        <f t="shared" si="59"/>
        <v>46</v>
      </c>
      <c r="X348" s="119">
        <f t="shared" si="55"/>
        <v>362870.68846153846</v>
      </c>
      <c r="Y348" s="119">
        <f t="shared" si="56"/>
        <v>173134.38076923077</v>
      </c>
      <c r="Z348" s="119">
        <f t="shared" si="57"/>
        <v>142302.23076923078</v>
      </c>
    </row>
    <row r="349" spans="1:26" s="228" customFormat="1">
      <c r="A349" s="220">
        <f>IF(D349="","",SUBTOTAL(3,$D$11:D349))</f>
        <v>271</v>
      </c>
      <c r="B349" s="220" t="s">
        <v>526</v>
      </c>
      <c r="C349" s="221" t="s">
        <v>111</v>
      </c>
      <c r="D349" s="222">
        <v>280</v>
      </c>
      <c r="E349" s="223">
        <v>17</v>
      </c>
      <c r="F349" s="224">
        <v>7.3</v>
      </c>
      <c r="G349" s="222">
        <v>6</v>
      </c>
      <c r="H349" s="222">
        <v>57</v>
      </c>
      <c r="I349" s="220" t="s">
        <v>15</v>
      </c>
      <c r="J349" s="220" t="s">
        <v>2061</v>
      </c>
      <c r="K349" s="121">
        <v>704070</v>
      </c>
      <c r="L349" s="80">
        <f t="shared" si="51"/>
        <v>1189678.0909090908</v>
      </c>
      <c r="M349" s="211" t="str" cm="1">
        <f t="array" ref="M349">IF(OR($B349="",$S349="",$T349=""),"",IFERROR(IF($S349&lt;&gt;SUMPRODUCT(IFERROR(--MID($T349,SEARCH('Nhân công vận hành'!$A$3:$A$100,$T349)-1,1),0)),"",SUMPRODUCT(IFERROR(--MID($T349,SEARCH('Nhân công vận hành'!$A$3:$A$100,$T349)-1,1),0),'Nhân công vận hành'!#REF!)),""))</f>
        <v/>
      </c>
      <c r="N349" s="121" cm="1">
        <f t="array" ref="N349">IF(OR($B349="",$S349="",$T349=""),"",IFERROR(IF($S349&lt;&gt;SUMPRODUCT(IFERROR(--MID($T349,SEARCH('Nhân công vận hành'!$A$3:$A$100,$T349)-1,1),0)),"",SUMPRODUCT(IFERROR(--MID($T349,SEARCH('Nhân công vận hành'!$A$3:$A$100,$T349)-1,1),0),'Nhân công vận hành'!$E$3:$E$100)),""))</f>
        <v>302000</v>
      </c>
      <c r="O349" s="121" cm="1">
        <f t="array" ref="O349">IF(OR($B349="",$S349="",$T349=""),"",IFERROR(IF($S349&lt;&gt;SUMPRODUCT(IFERROR(--MID($T349,SEARCH('Nhân công vận hành'!$A$3:$A$100,$T349)-1,1),0)),"",SUMPRODUCT(IFERROR(--MID($T349,SEARCH('Nhân công vận hành'!$A$3:$A$100,$T349)-1,1),0),'Nhân công vận hành'!$F$3:$F$100)),""))</f>
        <v>289000</v>
      </c>
      <c r="P349" s="211" t="e">
        <f t="shared" si="52"/>
        <v>#VALUE!</v>
      </c>
      <c r="Q349" s="121">
        <f t="shared" si="53"/>
        <v>2210800</v>
      </c>
      <c r="R349" s="121">
        <f t="shared" si="54"/>
        <v>2197800</v>
      </c>
      <c r="S349" s="225">
        <v>1</v>
      </c>
      <c r="T349" s="225" t="s">
        <v>2002</v>
      </c>
      <c r="U349" s="226"/>
      <c r="V349" s="226"/>
      <c r="W349" s="227">
        <f t="shared" si="59"/>
        <v>57</v>
      </c>
      <c r="X349" s="119">
        <f t="shared" si="55"/>
        <v>384723.96428571432</v>
      </c>
      <c r="Y349" s="119">
        <f t="shared" si="56"/>
        <v>183561.10714285713</v>
      </c>
      <c r="Z349" s="119">
        <f t="shared" si="57"/>
        <v>150872.14285714287</v>
      </c>
    </row>
    <row r="350" spans="1:26">
      <c r="A350" s="144">
        <f>IF(D350="","",SUBTOTAL(3,$D$11:D350))</f>
        <v>272</v>
      </c>
      <c r="B350" s="144" t="s">
        <v>527</v>
      </c>
      <c r="C350" s="150" t="s">
        <v>97</v>
      </c>
      <c r="D350" s="145">
        <v>280</v>
      </c>
      <c r="E350" s="151">
        <v>17</v>
      </c>
      <c r="F350" s="152">
        <v>7.3</v>
      </c>
      <c r="G350" s="145">
        <v>6</v>
      </c>
      <c r="H350" s="145">
        <v>65</v>
      </c>
      <c r="I350" s="144" t="s">
        <v>15</v>
      </c>
      <c r="J350" s="144" t="s">
        <v>2061</v>
      </c>
      <c r="K350" s="121">
        <v>812415</v>
      </c>
      <c r="L350" s="80">
        <f t="shared" si="51"/>
        <v>1356650.4545454544</v>
      </c>
      <c r="M350" s="186" t="str" cm="1">
        <f t="array" ref="M350">IF(OR($B350="",$S350="",$T350=""),"",IFERROR(IF($S350&lt;&gt;SUMPRODUCT(IFERROR(--MID($T350,SEARCH('Nhân công vận hành'!$A$3:$A$100,$T350)-1,1),0)),"",SUMPRODUCT(IFERROR(--MID($T350,SEARCH('Nhân công vận hành'!$A$3:$A$100,$T350)-1,1),0),'Nhân công vận hành'!#REF!)),""))</f>
        <v/>
      </c>
      <c r="N350" s="186" cm="1">
        <f t="array" ref="N350">IF(OR($B350="",$S350="",$T350=""),"",IFERROR(IF($S350&lt;&gt;SUMPRODUCT(IFERROR(--MID($T350,SEARCH('Nhân công vận hành'!$A$3:$A$100,$T350)-1,1),0)),"",SUMPRODUCT(IFERROR(--MID($T350,SEARCH('Nhân công vận hành'!$A$3:$A$100,$T350)-1,1),0),'Nhân công vận hành'!$E$3:$E$100)),""))</f>
        <v>302000</v>
      </c>
      <c r="O350" s="186" cm="1">
        <f t="array" ref="O350">IF(OR($B350="",$S350="",$T350=""),"",IFERROR(IF($S350&lt;&gt;SUMPRODUCT(IFERROR(--MID($T350,SEARCH('Nhân công vận hành'!$A$3:$A$100,$T350)-1,1),0)),"",SUMPRODUCT(IFERROR(--MID($T350,SEARCH('Nhân công vận hành'!$A$3:$A$100,$T350)-1,1),0),'Nhân công vận hành'!$F$3:$F$100)),""))</f>
        <v>289000</v>
      </c>
      <c r="P350" s="186" t="e">
        <f t="shared" si="52"/>
        <v>#VALUE!</v>
      </c>
      <c r="Q350" s="186">
        <f t="shared" si="53"/>
        <v>2488500</v>
      </c>
      <c r="R350" s="186">
        <f t="shared" si="54"/>
        <v>2475500</v>
      </c>
      <c r="S350" s="204">
        <v>1</v>
      </c>
      <c r="T350" s="204" t="s">
        <v>2002</v>
      </c>
      <c r="U350" s="137"/>
      <c r="V350" s="137"/>
      <c r="W350" s="154">
        <f t="shared" si="59"/>
        <v>65</v>
      </c>
      <c r="X350" s="119">
        <f t="shared" si="55"/>
        <v>443926.7678571429</v>
      </c>
      <c r="Y350" s="119">
        <f t="shared" si="56"/>
        <v>211808.19642857142</v>
      </c>
      <c r="Z350" s="119">
        <f t="shared" si="57"/>
        <v>174088.92857142858</v>
      </c>
    </row>
    <row r="351" spans="1:26">
      <c r="A351" s="144">
        <f>IF(D351="","",SUBTOTAL(3,$D$11:D351))</f>
        <v>273</v>
      </c>
      <c r="B351" s="144" t="s">
        <v>528</v>
      </c>
      <c r="C351" s="150" t="s">
        <v>99</v>
      </c>
      <c r="D351" s="145">
        <v>300</v>
      </c>
      <c r="E351" s="151">
        <v>16</v>
      </c>
      <c r="F351" s="152">
        <v>6.8</v>
      </c>
      <c r="G351" s="145">
        <v>6</v>
      </c>
      <c r="H351" s="145">
        <v>73</v>
      </c>
      <c r="I351" s="144" t="s">
        <v>15</v>
      </c>
      <c r="J351" s="144" t="s">
        <v>2061</v>
      </c>
      <c r="K351" s="121">
        <v>1035410</v>
      </c>
      <c r="L351" s="80">
        <f t="shared" si="51"/>
        <v>1523622.8181818181</v>
      </c>
      <c r="M351" s="186" t="str" cm="1">
        <f t="array" ref="M351">IF(OR($B351="",$S351="",$T351=""),"",IFERROR(IF($S351&lt;&gt;SUMPRODUCT(IFERROR(--MID($T351,SEARCH('Nhân công vận hành'!$A$3:$A$100,$T351)-1,1),0)),"",SUMPRODUCT(IFERROR(--MID($T351,SEARCH('Nhân công vận hành'!$A$3:$A$100,$T351)-1,1),0),'Nhân công vận hành'!#REF!)),""))</f>
        <v/>
      </c>
      <c r="N351" s="186" cm="1">
        <f t="array" ref="N351">IF(OR($B351="",$S351="",$T351=""),"",IFERROR(IF($S351&lt;&gt;SUMPRODUCT(IFERROR(--MID($T351,SEARCH('Nhân công vận hành'!$A$3:$A$100,$T351)-1,1),0)),"",SUMPRODUCT(IFERROR(--MID($T351,SEARCH('Nhân công vận hành'!$A$3:$A$100,$T351)-1,1),0),'Nhân công vận hành'!$E$3:$E$100)),""))</f>
        <v>302000</v>
      </c>
      <c r="O351" s="186" cm="1">
        <f t="array" ref="O351">IF(OR($B351="",$S351="",$T351=""),"",IFERROR(IF($S351&lt;&gt;SUMPRODUCT(IFERROR(--MID($T351,SEARCH('Nhân công vận hành'!$A$3:$A$100,$T351)-1,1),0)),"",SUMPRODUCT(IFERROR(--MID($T351,SEARCH('Nhân công vận hành'!$A$3:$A$100,$T351)-1,1),0),'Nhân công vận hành'!$F$3:$F$100)),""))</f>
        <v>289000</v>
      </c>
      <c r="P351" s="186" t="e">
        <f t="shared" si="52"/>
        <v>#VALUE!</v>
      </c>
      <c r="Q351" s="186">
        <f t="shared" si="53"/>
        <v>2764400</v>
      </c>
      <c r="R351" s="186">
        <f t="shared" si="54"/>
        <v>2751400</v>
      </c>
      <c r="S351" s="204">
        <v>1</v>
      </c>
      <c r="T351" s="204" t="s">
        <v>2002</v>
      </c>
      <c r="U351" s="137"/>
      <c r="V351" s="137"/>
      <c r="W351" s="154">
        <f t="shared" si="59"/>
        <v>73</v>
      </c>
      <c r="X351" s="119">
        <f t="shared" si="55"/>
        <v>496996.8</v>
      </c>
      <c r="Y351" s="119">
        <f t="shared" si="56"/>
        <v>234692.93333333332</v>
      </c>
      <c r="Z351" s="119">
        <f t="shared" si="57"/>
        <v>207082</v>
      </c>
    </row>
    <row r="352" spans="1:26">
      <c r="A352" s="144">
        <f>IF(D352="","",SUBTOTAL(3,$D$11:D352))</f>
        <v>274</v>
      </c>
      <c r="B352" s="144" t="s">
        <v>529</v>
      </c>
      <c r="C352" s="150" t="s">
        <v>119</v>
      </c>
      <c r="D352" s="145">
        <v>300</v>
      </c>
      <c r="E352" s="151">
        <v>16</v>
      </c>
      <c r="F352" s="152">
        <v>6.8</v>
      </c>
      <c r="G352" s="145">
        <v>6</v>
      </c>
      <c r="H352" s="145">
        <v>76</v>
      </c>
      <c r="I352" s="144" t="s">
        <v>15</v>
      </c>
      <c r="J352" s="144" t="s">
        <v>2061</v>
      </c>
      <c r="K352" s="121">
        <v>1540447</v>
      </c>
      <c r="L352" s="80">
        <f t="shared" si="51"/>
        <v>1586237.4545454544</v>
      </c>
      <c r="M352" s="186" t="str" cm="1">
        <f t="array" ref="M352">IF(OR($B352="",$S352="",$T352=""),"",IFERROR(IF($S352&lt;&gt;SUMPRODUCT(IFERROR(--MID($T352,SEARCH('Nhân công vận hành'!$A$3:$A$100,$T352)-1,1),0)),"",SUMPRODUCT(IFERROR(--MID($T352,SEARCH('Nhân công vận hành'!$A$3:$A$100,$T352)-1,1),0),'Nhân công vận hành'!#REF!)),""))</f>
        <v/>
      </c>
      <c r="N352" s="186" cm="1">
        <f t="array" ref="N352">IF(OR($B352="",$S352="",$T352=""),"",IFERROR(IF($S352&lt;&gt;SUMPRODUCT(IFERROR(--MID($T352,SEARCH('Nhân công vận hành'!$A$3:$A$100,$T352)-1,1),0)),"",SUMPRODUCT(IFERROR(--MID($T352,SEARCH('Nhân công vận hành'!$A$3:$A$100,$T352)-1,1),0),'Nhân công vận hành'!$E$3:$E$100)),""))</f>
        <v>302000</v>
      </c>
      <c r="O352" s="186" cm="1">
        <f t="array" ref="O352">IF(OR($B352="",$S352="",$T352=""),"",IFERROR(IF($S352&lt;&gt;SUMPRODUCT(IFERROR(--MID($T352,SEARCH('Nhân công vận hành'!$A$3:$A$100,$T352)-1,1),0)),"",SUMPRODUCT(IFERROR(--MID($T352,SEARCH('Nhân công vận hành'!$A$3:$A$100,$T352)-1,1),0),'Nhân công vận hành'!$F$3:$F$100)),""))</f>
        <v>289000</v>
      </c>
      <c r="P352" s="186" t="e">
        <f t="shared" si="52"/>
        <v>#VALUE!</v>
      </c>
      <c r="Q352" s="186">
        <f t="shared" si="53"/>
        <v>3284900</v>
      </c>
      <c r="R352" s="186">
        <f t="shared" si="54"/>
        <v>3271900</v>
      </c>
      <c r="S352" s="204">
        <v>1</v>
      </c>
      <c r="T352" s="204" t="s">
        <v>2002</v>
      </c>
      <c r="U352" s="137"/>
      <c r="V352" s="137"/>
      <c r="W352" s="154">
        <f t="shared" si="59"/>
        <v>76</v>
      </c>
      <c r="X352" s="119">
        <f t="shared" si="55"/>
        <v>739414.56</v>
      </c>
      <c r="Y352" s="119">
        <f t="shared" si="56"/>
        <v>349167.98666666669</v>
      </c>
      <c r="Z352" s="119">
        <f t="shared" si="57"/>
        <v>308089.40000000002</v>
      </c>
    </row>
    <row r="353" spans="1:26">
      <c r="A353" s="144">
        <f>IF(D353="","",SUBTOTAL(3,$D$11:D353))</f>
        <v>275</v>
      </c>
      <c r="B353" s="144" t="s">
        <v>530</v>
      </c>
      <c r="C353" s="150" t="s">
        <v>531</v>
      </c>
      <c r="D353" s="145">
        <v>300</v>
      </c>
      <c r="E353" s="151">
        <v>14</v>
      </c>
      <c r="F353" s="152">
        <v>6.8</v>
      </c>
      <c r="G353" s="145">
        <v>6</v>
      </c>
      <c r="H353" s="145">
        <v>77</v>
      </c>
      <c r="I353" s="144" t="s">
        <v>15</v>
      </c>
      <c r="J353" s="144" t="s">
        <v>2061</v>
      </c>
      <c r="K353" s="121">
        <v>1802194</v>
      </c>
      <c r="L353" s="80">
        <f t="shared" si="51"/>
        <v>1607108.9999999998</v>
      </c>
      <c r="M353" s="186" t="str" cm="1">
        <f t="array" ref="M353">IF(OR($B353="",$S353="",$T353=""),"",IFERROR(IF($S353&lt;&gt;SUMPRODUCT(IFERROR(--MID($T353,SEARCH('Nhân công vận hành'!$A$3:$A$100,$T353)-1,1),0)),"",SUMPRODUCT(IFERROR(--MID($T353,SEARCH('Nhân công vận hành'!$A$3:$A$100,$T353)-1,1),0),'Nhân công vận hành'!#REF!)),""))</f>
        <v/>
      </c>
      <c r="N353" s="186" cm="1">
        <f t="array" ref="N353">IF(OR($B353="",$S353="",$T353=""),"",IFERROR(IF($S353&lt;&gt;SUMPRODUCT(IFERROR(--MID($T353,SEARCH('Nhân công vận hành'!$A$3:$A$100,$T353)-1,1),0)),"",SUMPRODUCT(IFERROR(--MID($T353,SEARCH('Nhân công vận hành'!$A$3:$A$100,$T353)-1,1),0),'Nhân công vận hành'!$E$3:$E$100)),""))</f>
        <v>302000</v>
      </c>
      <c r="O353" s="186" cm="1">
        <f t="array" ref="O353">IF(OR($B353="",$S353="",$T353=""),"",IFERROR(IF($S353&lt;&gt;SUMPRODUCT(IFERROR(--MID($T353,SEARCH('Nhân công vận hành'!$A$3:$A$100,$T353)-1,1),0)),"",SUMPRODUCT(IFERROR(--MID($T353,SEARCH('Nhân công vận hành'!$A$3:$A$100,$T353)-1,1),0),'Nhân công vận hành'!$F$3:$F$100)),""))</f>
        <v>289000</v>
      </c>
      <c r="P353" s="186" t="e">
        <f t="shared" si="52"/>
        <v>#VALUE!</v>
      </c>
      <c r="Q353" s="186">
        <f t="shared" si="53"/>
        <v>3435000</v>
      </c>
      <c r="R353" s="186">
        <f t="shared" si="54"/>
        <v>3422000</v>
      </c>
      <c r="S353" s="204">
        <v>1</v>
      </c>
      <c r="T353" s="204" t="s">
        <v>2002</v>
      </c>
      <c r="U353" s="137"/>
      <c r="V353" s="137"/>
      <c r="W353" s="154">
        <f t="shared" si="59"/>
        <v>77</v>
      </c>
      <c r="X353" s="119">
        <f t="shared" si="55"/>
        <v>756921.4800000001</v>
      </c>
      <c r="Y353" s="119">
        <f t="shared" si="56"/>
        <v>408497.3066666667</v>
      </c>
      <c r="Z353" s="119">
        <f t="shared" si="57"/>
        <v>360438.8</v>
      </c>
    </row>
    <row r="354" spans="1:26">
      <c r="A354" s="144">
        <f>IF(D354="","",SUBTOTAL(3,$D$11:D354))</f>
        <v>276</v>
      </c>
      <c r="B354" s="144" t="s">
        <v>532</v>
      </c>
      <c r="C354" s="150" t="s">
        <v>91</v>
      </c>
      <c r="D354" s="145">
        <v>340</v>
      </c>
      <c r="E354" s="151">
        <v>13</v>
      </c>
      <c r="F354" s="152">
        <v>6.8</v>
      </c>
      <c r="G354" s="145">
        <v>6</v>
      </c>
      <c r="H354" s="145">
        <v>81</v>
      </c>
      <c r="I354" s="144" t="s">
        <v>15</v>
      </c>
      <c r="J354" s="144" t="s">
        <v>2061</v>
      </c>
      <c r="K354" s="121">
        <v>2341396</v>
      </c>
      <c r="L354" s="80">
        <f t="shared" si="51"/>
        <v>1690595.1818181816</v>
      </c>
      <c r="M354" s="186" t="str" cm="1">
        <f t="array" ref="M354">IF(OR($B354="",$S354="",$T354=""),"",IFERROR(IF($S354&lt;&gt;SUMPRODUCT(IFERROR(--MID($T354,SEARCH('Nhân công vận hành'!$A$3:$A$100,$T354)-1,1),0)),"",SUMPRODUCT(IFERROR(--MID($T354,SEARCH('Nhân công vận hành'!$A$3:$A$100,$T354)-1,1),0),'Nhân công vận hành'!#REF!)),""))</f>
        <v/>
      </c>
      <c r="N354" s="186" cm="1">
        <f t="array" ref="N354">IF(OR($B354="",$S354="",$T354=""),"",IFERROR(IF($S354&lt;&gt;SUMPRODUCT(IFERROR(--MID($T354,SEARCH('Nhân công vận hành'!$A$3:$A$100,$T354)-1,1),0)),"",SUMPRODUCT(IFERROR(--MID($T354,SEARCH('Nhân công vận hành'!$A$3:$A$100,$T354)-1,1),0),'Nhân công vận hành'!$E$3:$E$100)),""))</f>
        <v>302000</v>
      </c>
      <c r="O354" s="186" cm="1">
        <f t="array" ref="O354">IF(OR($B354="",$S354="",$T354=""),"",IFERROR(IF($S354&lt;&gt;SUMPRODUCT(IFERROR(--MID($T354,SEARCH('Nhân công vận hành'!$A$3:$A$100,$T354)-1,1),0)),"",SUMPRODUCT(IFERROR(--MID($T354,SEARCH('Nhân công vận hành'!$A$3:$A$100,$T354)-1,1),0),'Nhân công vận hành'!$F$3:$F$100)),""))</f>
        <v>289000</v>
      </c>
      <c r="P354" s="186" t="e">
        <f t="shared" si="52"/>
        <v>#VALUE!</v>
      </c>
      <c r="Q354" s="186">
        <f t="shared" si="53"/>
        <v>3679800</v>
      </c>
      <c r="R354" s="186">
        <f t="shared" si="54"/>
        <v>3666800</v>
      </c>
      <c r="S354" s="204">
        <v>1</v>
      </c>
      <c r="T354" s="204" t="s">
        <v>2002</v>
      </c>
      <c r="U354" s="137"/>
      <c r="V354" s="137"/>
      <c r="W354" s="154">
        <f t="shared" si="59"/>
        <v>81</v>
      </c>
      <c r="X354" s="119">
        <f t="shared" si="55"/>
        <v>805715.68235294113</v>
      </c>
      <c r="Y354" s="119">
        <f t="shared" si="56"/>
        <v>468279.2</v>
      </c>
      <c r="Z354" s="119">
        <f t="shared" si="57"/>
        <v>413187.5294117647</v>
      </c>
    </row>
    <row r="355" spans="1:26">
      <c r="A355" s="144">
        <f>IF(D355="","",SUBTOTAL(3,$D$11:D355))</f>
        <v>277</v>
      </c>
      <c r="B355" s="144" t="s">
        <v>533</v>
      </c>
      <c r="C355" s="150" t="s">
        <v>534</v>
      </c>
      <c r="D355" s="145">
        <v>340</v>
      </c>
      <c r="E355" s="151">
        <v>13</v>
      </c>
      <c r="F355" s="152">
        <v>6.6</v>
      </c>
      <c r="G355" s="145">
        <v>6</v>
      </c>
      <c r="H355" s="145">
        <v>86</v>
      </c>
      <c r="I355" s="144" t="s">
        <v>15</v>
      </c>
      <c r="J355" s="144" t="s">
        <v>2061</v>
      </c>
      <c r="K355" s="121">
        <v>2505849</v>
      </c>
      <c r="L355" s="80">
        <f t="shared" si="51"/>
        <v>1794952.9090909089</v>
      </c>
      <c r="M355" s="186" t="str" cm="1">
        <f t="array" ref="M355">IF(OR($B355="",$S355="",$T355=""),"",IFERROR(IF($S355&lt;&gt;SUMPRODUCT(IFERROR(--MID($T355,SEARCH('Nhân công vận hành'!$A$3:$A$100,$T355)-1,1),0)),"",SUMPRODUCT(IFERROR(--MID($T355,SEARCH('Nhân công vận hành'!$A$3:$A$100,$T355)-1,1),0),'Nhân công vận hành'!#REF!)),""))</f>
        <v/>
      </c>
      <c r="N355" s="186" cm="1">
        <f t="array" ref="N355">IF(OR($B355="",$S355="",$T355=""),"",IFERROR(IF($S355&lt;&gt;SUMPRODUCT(IFERROR(--MID($T355,SEARCH('Nhân công vận hành'!$A$3:$A$100,$T355)-1,1),0)),"",SUMPRODUCT(IFERROR(--MID($T355,SEARCH('Nhân công vận hành'!$A$3:$A$100,$T355)-1,1),0),'Nhân công vận hành'!$E$3:$E$100)),""))</f>
        <v>302000</v>
      </c>
      <c r="O355" s="186" cm="1">
        <f t="array" ref="O355">IF(OR($B355="",$S355="",$T355=""),"",IFERROR(IF($S355&lt;&gt;SUMPRODUCT(IFERROR(--MID($T355,SEARCH('Nhân công vận hành'!$A$3:$A$100,$T355)-1,1),0)),"",SUMPRODUCT(IFERROR(--MID($T355,SEARCH('Nhân công vận hành'!$A$3:$A$100,$T355)-1,1),0),'Nhân công vận hành'!$F$3:$F$100)),""))</f>
        <v>289000</v>
      </c>
      <c r="P355" s="186" t="e">
        <f t="shared" si="52"/>
        <v>#VALUE!</v>
      </c>
      <c r="Q355" s="186">
        <f t="shared" si="53"/>
        <v>3887900</v>
      </c>
      <c r="R355" s="186">
        <f t="shared" si="54"/>
        <v>3874900</v>
      </c>
      <c r="S355" s="204">
        <v>1</v>
      </c>
      <c r="T355" s="204" t="s">
        <v>2002</v>
      </c>
      <c r="U355" s="137"/>
      <c r="V355" s="137"/>
      <c r="W355" s="154">
        <f t="shared" si="59"/>
        <v>86</v>
      </c>
      <c r="X355" s="119">
        <f t="shared" si="55"/>
        <v>862306.86176470586</v>
      </c>
      <c r="Y355" s="119">
        <f t="shared" si="56"/>
        <v>486429.51176470588</v>
      </c>
      <c r="Z355" s="119">
        <f t="shared" si="57"/>
        <v>442208.64705882355</v>
      </c>
    </row>
    <row r="356" spans="1:26" ht="31.5">
      <c r="A356" s="144" t="str">
        <f>IF(D356="","",SUBTOTAL(3,$D$11:D356))</f>
        <v/>
      </c>
      <c r="B356" s="148" t="s">
        <v>535</v>
      </c>
      <c r="C356" s="146" t="s">
        <v>536</v>
      </c>
      <c r="D356" s="144"/>
      <c r="E356" s="144"/>
      <c r="F356" s="144"/>
      <c r="G356" s="144"/>
      <c r="H356" s="144"/>
      <c r="I356" s="144"/>
      <c r="J356" s="144">
        <v>0</v>
      </c>
      <c r="K356" s="121"/>
      <c r="L356" s="80">
        <f t="shared" si="51"/>
        <v>0</v>
      </c>
      <c r="M356" s="186"/>
      <c r="N356" s="186"/>
      <c r="O356" s="186"/>
      <c r="P356" s="186"/>
      <c r="Q356" s="186"/>
      <c r="R356" s="186"/>
      <c r="S356" s="204" t="s">
        <v>1992</v>
      </c>
      <c r="T356" s="204" t="s">
        <v>1992</v>
      </c>
      <c r="U356" s="137"/>
      <c r="V356" s="137"/>
      <c r="W356" s="137"/>
      <c r="X356" s="119"/>
      <c r="Y356" s="119"/>
      <c r="Z356" s="119"/>
    </row>
    <row r="357" spans="1:26">
      <c r="A357" s="144">
        <f>IF(D357="","",SUBTOTAL(3,$D$11:D357))</f>
        <v>278</v>
      </c>
      <c r="B357" s="144" t="s">
        <v>537</v>
      </c>
      <c r="C357" s="150" t="s">
        <v>538</v>
      </c>
      <c r="D357" s="145">
        <v>200</v>
      </c>
      <c r="E357" s="151">
        <v>13</v>
      </c>
      <c r="F357" s="152">
        <v>4.9000000000000004</v>
      </c>
      <c r="G357" s="145">
        <v>6</v>
      </c>
      <c r="H357" s="145">
        <v>30</v>
      </c>
      <c r="I357" s="144" t="s">
        <v>15</v>
      </c>
      <c r="J357" s="144" t="s">
        <v>2061</v>
      </c>
      <c r="K357" s="121">
        <v>448050</v>
      </c>
      <c r="L357" s="80">
        <f t="shared" si="51"/>
        <v>626146.36363636353</v>
      </c>
      <c r="M357" s="186" t="str" cm="1">
        <f t="array" ref="M357">IF(OR($B357="",$S357="",$T357=""),"",IFERROR(IF($S357&lt;&gt;SUMPRODUCT(IFERROR(--MID($T357,SEARCH('Nhân công vận hành'!$A$3:$A$100,$T357)-1,1),0)),"",SUMPRODUCT(IFERROR(--MID($T357,SEARCH('Nhân công vận hành'!$A$3:$A$100,$T357)-1,1),0),'Nhân công vận hành'!#REF!)),""))</f>
        <v/>
      </c>
      <c r="N357" s="186" cm="1">
        <f t="array" ref="N357">IF(OR($B357="",$S357="",$T357=""),"",IFERROR(IF($S357&lt;&gt;SUMPRODUCT(IFERROR(--MID($T357,SEARCH('Nhân công vận hành'!$A$3:$A$100,$T357)-1,1),0)),"",SUMPRODUCT(IFERROR(--MID($T357,SEARCH('Nhân công vận hành'!$A$3:$A$100,$T357)-1,1),0),'Nhân công vận hành'!$E$3:$E$100)),""))</f>
        <v>302000</v>
      </c>
      <c r="O357" s="186" cm="1">
        <f t="array" ref="O357">IF(OR($B357="",$S357="",$T357=""),"",IFERROR(IF($S357&lt;&gt;SUMPRODUCT(IFERROR(--MID($T357,SEARCH('Nhân công vận hành'!$A$3:$A$100,$T357)-1,1),0)),"",SUMPRODUCT(IFERROR(--MID($T357,SEARCH('Nhân công vận hành'!$A$3:$A$100,$T357)-1,1),0),'Nhân công vận hành'!$F$3:$F$100)),""))</f>
        <v>289000</v>
      </c>
      <c r="P357" s="186" t="e">
        <f t="shared" si="52"/>
        <v>#VALUE!</v>
      </c>
      <c r="Q357" s="186">
        <f t="shared" si="53"/>
        <v>1434400</v>
      </c>
      <c r="R357" s="186">
        <f t="shared" si="54"/>
        <v>1421400</v>
      </c>
      <c r="S357" s="204">
        <v>1</v>
      </c>
      <c r="T357" s="204" t="s">
        <v>2002</v>
      </c>
      <c r="U357" s="137"/>
      <c r="V357" s="137"/>
      <c r="W357" s="154">
        <f>H357</f>
        <v>30</v>
      </c>
      <c r="X357" s="119">
        <f t="shared" si="55"/>
        <v>262109.25</v>
      </c>
      <c r="Y357" s="119">
        <f t="shared" si="56"/>
        <v>109772.25</v>
      </c>
      <c r="Z357" s="119">
        <f t="shared" si="57"/>
        <v>134415</v>
      </c>
    </row>
    <row r="358" spans="1:26">
      <c r="A358" s="144">
        <f>IF(D358="","",SUBTOTAL(3,$D$11:D358))</f>
        <v>279</v>
      </c>
      <c r="B358" s="144" t="s">
        <v>539</v>
      </c>
      <c r="C358" s="150" t="s">
        <v>540</v>
      </c>
      <c r="D358" s="145">
        <v>200</v>
      </c>
      <c r="E358" s="151">
        <v>13</v>
      </c>
      <c r="F358" s="152">
        <v>4.9000000000000004</v>
      </c>
      <c r="G358" s="145">
        <v>6</v>
      </c>
      <c r="H358" s="145">
        <v>40</v>
      </c>
      <c r="I358" s="144" t="s">
        <v>15</v>
      </c>
      <c r="J358" s="144" t="s">
        <v>2061</v>
      </c>
      <c r="K358" s="121">
        <v>618750</v>
      </c>
      <c r="L358" s="80">
        <f t="shared" si="51"/>
        <v>834861.81818181812</v>
      </c>
      <c r="M358" s="186" t="str" cm="1">
        <f t="array" ref="M358">IF(OR($B358="",$S358="",$T358=""),"",IFERROR(IF($S358&lt;&gt;SUMPRODUCT(IFERROR(--MID($T358,SEARCH('Nhân công vận hành'!$A$3:$A$100,$T358)-1,1),0)),"",SUMPRODUCT(IFERROR(--MID($T358,SEARCH('Nhân công vận hành'!$A$3:$A$100,$T358)-1,1),0),'Nhân công vận hành'!#REF!)),""))</f>
        <v/>
      </c>
      <c r="N358" s="186" cm="1">
        <f t="array" ref="N358">IF(OR($B358="",$S358="",$T358=""),"",IFERROR(IF($S358&lt;&gt;SUMPRODUCT(IFERROR(--MID($T358,SEARCH('Nhân công vận hành'!$A$3:$A$100,$T358)-1,1),0)),"",SUMPRODUCT(IFERROR(--MID($T358,SEARCH('Nhân công vận hành'!$A$3:$A$100,$T358)-1,1),0),'Nhân công vận hành'!$E$3:$E$100)),""))</f>
        <v>302000</v>
      </c>
      <c r="O358" s="186" cm="1">
        <f t="array" ref="O358">IF(OR($B358="",$S358="",$T358=""),"",IFERROR(IF($S358&lt;&gt;SUMPRODUCT(IFERROR(--MID($T358,SEARCH('Nhân công vận hành'!$A$3:$A$100,$T358)-1,1),0)),"",SUMPRODUCT(IFERROR(--MID($T358,SEARCH('Nhân công vận hành'!$A$3:$A$100,$T358)-1,1),0),'Nhân công vận hành'!$F$3:$F$100)),""))</f>
        <v>289000</v>
      </c>
      <c r="P358" s="186" t="e">
        <f t="shared" si="52"/>
        <v>#VALUE!</v>
      </c>
      <c r="Q358" s="186">
        <f t="shared" si="53"/>
        <v>1836000</v>
      </c>
      <c r="R358" s="186">
        <f t="shared" si="54"/>
        <v>1823000</v>
      </c>
      <c r="S358" s="204">
        <v>1</v>
      </c>
      <c r="T358" s="204" t="s">
        <v>2002</v>
      </c>
      <c r="U358" s="137"/>
      <c r="V358" s="137"/>
      <c r="W358" s="154">
        <f>H358</f>
        <v>40</v>
      </c>
      <c r="X358" s="119">
        <f t="shared" si="55"/>
        <v>361968.75</v>
      </c>
      <c r="Y358" s="119">
        <f t="shared" si="56"/>
        <v>151593.75</v>
      </c>
      <c r="Z358" s="119">
        <f t="shared" si="57"/>
        <v>185625</v>
      </c>
    </row>
    <row r="359" spans="1:26">
      <c r="A359" s="144">
        <f>IF(D359="","",SUBTOTAL(3,$D$11:D359))</f>
        <v>280</v>
      </c>
      <c r="B359" s="144" t="s">
        <v>541</v>
      </c>
      <c r="C359" s="150" t="s">
        <v>542</v>
      </c>
      <c r="D359" s="145">
        <v>200</v>
      </c>
      <c r="E359" s="151">
        <v>12</v>
      </c>
      <c r="F359" s="152">
        <v>4.4000000000000004</v>
      </c>
      <c r="G359" s="145">
        <v>6</v>
      </c>
      <c r="H359" s="145">
        <v>51</v>
      </c>
      <c r="I359" s="144" t="s">
        <v>15</v>
      </c>
      <c r="J359" s="144" t="s">
        <v>2061</v>
      </c>
      <c r="K359" s="121">
        <v>878300</v>
      </c>
      <c r="L359" s="80">
        <f t="shared" si="51"/>
        <v>1064448.8181818181</v>
      </c>
      <c r="M359" s="186" t="str" cm="1">
        <f t="array" ref="M359">IF(OR($B359="",$S359="",$T359=""),"",IFERROR(IF($S359&lt;&gt;SUMPRODUCT(IFERROR(--MID($T359,SEARCH('Nhân công vận hành'!$A$3:$A$100,$T359)-1,1),0)),"",SUMPRODUCT(IFERROR(--MID($T359,SEARCH('Nhân công vận hành'!$A$3:$A$100,$T359)-1,1),0),'Nhân công vận hành'!#REF!)),""))</f>
        <v/>
      </c>
      <c r="N359" s="186" cm="1">
        <f t="array" ref="N359">IF(OR($B359="",$S359="",$T359=""),"",IFERROR(IF($S359&lt;&gt;SUMPRODUCT(IFERROR(--MID($T359,SEARCH('Nhân công vận hành'!$A$3:$A$100,$T359)-1,1),0)),"",SUMPRODUCT(IFERROR(--MID($T359,SEARCH('Nhân công vận hành'!$A$3:$A$100,$T359)-1,1),0),'Nhân công vận hành'!$E$3:$E$100)),""))</f>
        <v>302000</v>
      </c>
      <c r="O359" s="186" cm="1">
        <f t="array" ref="O359">IF(OR($B359="",$S359="",$T359=""),"",IFERROR(IF($S359&lt;&gt;SUMPRODUCT(IFERROR(--MID($T359,SEARCH('Nhân công vận hành'!$A$3:$A$100,$T359)-1,1),0)),"",SUMPRODUCT(IFERROR(--MID($T359,SEARCH('Nhân công vận hành'!$A$3:$A$100,$T359)-1,1),0),'Nhân công vận hành'!$F$3:$F$100)),""))</f>
        <v>289000</v>
      </c>
      <c r="P359" s="186" t="e">
        <f t="shared" si="52"/>
        <v>#VALUE!</v>
      </c>
      <c r="Q359" s="186">
        <f t="shared" si="53"/>
        <v>2297400</v>
      </c>
      <c r="R359" s="186">
        <f t="shared" si="54"/>
        <v>2284400</v>
      </c>
      <c r="S359" s="204">
        <v>1</v>
      </c>
      <c r="T359" s="204" t="s">
        <v>2002</v>
      </c>
      <c r="U359" s="137"/>
      <c r="V359" s="137"/>
      <c r="W359" s="154">
        <f>H359</f>
        <v>51</v>
      </c>
      <c r="X359" s="119">
        <f t="shared" si="55"/>
        <v>474282</v>
      </c>
      <c r="Y359" s="119">
        <f t="shared" si="56"/>
        <v>193226.00000000003</v>
      </c>
      <c r="Z359" s="119">
        <f t="shared" si="57"/>
        <v>263490</v>
      </c>
    </row>
    <row r="360" spans="1:26">
      <c r="A360" s="144">
        <f>IF(D360="","",SUBTOTAL(3,$D$11:D360))</f>
        <v>281</v>
      </c>
      <c r="B360" s="144" t="s">
        <v>543</v>
      </c>
      <c r="C360" s="150" t="s">
        <v>544</v>
      </c>
      <c r="D360" s="145">
        <v>260</v>
      </c>
      <c r="E360" s="151">
        <v>11</v>
      </c>
      <c r="F360" s="152">
        <v>4</v>
      </c>
      <c r="G360" s="145">
        <v>6</v>
      </c>
      <c r="H360" s="145">
        <v>56</v>
      </c>
      <c r="I360" s="144" t="s">
        <v>15</v>
      </c>
      <c r="J360" s="144" t="s">
        <v>2061</v>
      </c>
      <c r="K360" s="121">
        <v>1079950</v>
      </c>
      <c r="L360" s="80">
        <f t="shared" si="51"/>
        <v>1168806.5454545454</v>
      </c>
      <c r="M360" s="186" t="str" cm="1">
        <f t="array" ref="M360">IF(OR($B360="",$S360="",$T360=""),"",IFERROR(IF($S360&lt;&gt;SUMPRODUCT(IFERROR(--MID($T360,SEARCH('Nhân công vận hành'!$A$3:$A$100,$T360)-1,1),0)),"",SUMPRODUCT(IFERROR(--MID($T360,SEARCH('Nhân công vận hành'!$A$3:$A$100,$T360)-1,1),0),'Nhân công vận hành'!#REF!)),""))</f>
        <v/>
      </c>
      <c r="N360" s="186" cm="1">
        <f t="array" ref="N360">IF(OR($B360="",$S360="",$T360=""),"",IFERROR(IF($S360&lt;&gt;SUMPRODUCT(IFERROR(--MID($T360,SEARCH('Nhân công vận hành'!$A$3:$A$100,$T360)-1,1),0)),"",SUMPRODUCT(IFERROR(--MID($T360,SEARCH('Nhân công vận hành'!$A$3:$A$100,$T360)-1,1),0),'Nhân công vận hành'!$E$3:$E$100)),""))</f>
        <v>302000</v>
      </c>
      <c r="O360" s="186" cm="1">
        <f t="array" ref="O360">IF(OR($B360="",$S360="",$T360=""),"",IFERROR(IF($S360&lt;&gt;SUMPRODUCT(IFERROR(--MID($T360,SEARCH('Nhân công vận hành'!$A$3:$A$100,$T360)-1,1),0)),"",SUMPRODUCT(IFERROR(--MID($T360,SEARCH('Nhân công vận hành'!$A$3:$A$100,$T360)-1,1),0),'Nhân công vận hành'!$F$3:$F$100)),""))</f>
        <v>289000</v>
      </c>
      <c r="P360" s="186" t="e">
        <f t="shared" si="52"/>
        <v>#VALUE!</v>
      </c>
      <c r="Q360" s="186">
        <f t="shared" si="53"/>
        <v>2297400</v>
      </c>
      <c r="R360" s="186">
        <f t="shared" si="54"/>
        <v>2284400</v>
      </c>
      <c r="S360" s="204">
        <v>1</v>
      </c>
      <c r="T360" s="204" t="s">
        <v>2002</v>
      </c>
      <c r="U360" s="137"/>
      <c r="V360" s="137"/>
      <c r="W360" s="154">
        <f>H360</f>
        <v>56</v>
      </c>
      <c r="X360" s="119">
        <f t="shared" si="55"/>
        <v>411211.73076923075</v>
      </c>
      <c r="Y360" s="119">
        <f t="shared" si="56"/>
        <v>166146.15384615384</v>
      </c>
      <c r="Z360" s="119">
        <f t="shared" si="57"/>
        <v>249219.23076923078</v>
      </c>
    </row>
    <row r="361" spans="1:26">
      <c r="A361" s="144">
        <f>IF(D361="","",SUBTOTAL(3,$D$11:D361))</f>
        <v>282</v>
      </c>
      <c r="B361" s="144" t="s">
        <v>545</v>
      </c>
      <c r="C361" s="150" t="s">
        <v>546</v>
      </c>
      <c r="D361" s="145">
        <v>260</v>
      </c>
      <c r="E361" s="151">
        <v>11</v>
      </c>
      <c r="F361" s="152">
        <v>3.8</v>
      </c>
      <c r="G361" s="145">
        <v>6</v>
      </c>
      <c r="H361" s="145">
        <v>68</v>
      </c>
      <c r="I361" s="144" t="s">
        <v>15</v>
      </c>
      <c r="J361" s="144" t="s">
        <v>2061</v>
      </c>
      <c r="K361" s="121">
        <v>1136368</v>
      </c>
      <c r="L361" s="80">
        <f t="shared" si="51"/>
        <v>1419265.0909090908</v>
      </c>
      <c r="M361" s="186" t="str" cm="1">
        <f t="array" ref="M361">IF(OR($B361="",$S361="",$T361=""),"",IFERROR(IF($S361&lt;&gt;SUMPRODUCT(IFERROR(--MID($T361,SEARCH('Nhân công vận hành'!$A$3:$A$100,$T361)-1,1),0)),"",SUMPRODUCT(IFERROR(--MID($T361,SEARCH('Nhân công vận hành'!$A$3:$A$100,$T361)-1,1),0),'Nhân công vận hành'!#REF!)),""))</f>
        <v/>
      </c>
      <c r="N361" s="186" cm="1">
        <f t="array" ref="N361">IF(OR($B361="",$S361="",$T361=""),"",IFERROR(IF($S361&lt;&gt;SUMPRODUCT(IFERROR(--MID($T361,SEARCH('Nhân công vận hành'!$A$3:$A$100,$T361)-1,1),0)),"",SUMPRODUCT(IFERROR(--MID($T361,SEARCH('Nhân công vận hành'!$A$3:$A$100,$T361)-1,1),0),'Nhân công vận hành'!$E$3:$E$100)),""))</f>
        <v>302000</v>
      </c>
      <c r="O361" s="186" cm="1">
        <f t="array" ref="O361">IF(OR($B361="",$S361="",$T361=""),"",IFERROR(IF($S361&lt;&gt;SUMPRODUCT(IFERROR(--MID($T361,SEARCH('Nhân công vận hành'!$A$3:$A$100,$T361)-1,1),0)),"",SUMPRODUCT(IFERROR(--MID($T361,SEARCH('Nhân công vận hành'!$A$3:$A$100,$T361)-1,1),0),'Nhân công vận hành'!$F$3:$F$100)),""))</f>
        <v>289000</v>
      </c>
      <c r="P361" s="186" t="e">
        <f t="shared" si="52"/>
        <v>#VALUE!</v>
      </c>
      <c r="Q361" s="186">
        <f t="shared" si="53"/>
        <v>2582300</v>
      </c>
      <c r="R361" s="186">
        <f t="shared" si="54"/>
        <v>2569300</v>
      </c>
      <c r="S361" s="204">
        <v>1</v>
      </c>
      <c r="T361" s="204" t="s">
        <v>2002</v>
      </c>
      <c r="U361" s="137"/>
      <c r="V361" s="137"/>
      <c r="W361" s="154">
        <f>H361</f>
        <v>68</v>
      </c>
      <c r="X361" s="119">
        <f t="shared" si="55"/>
        <v>432693.9692307692</v>
      </c>
      <c r="Y361" s="119">
        <f t="shared" si="56"/>
        <v>166084.55384615384</v>
      </c>
      <c r="Z361" s="119">
        <f t="shared" si="57"/>
        <v>262238.76923076925</v>
      </c>
    </row>
    <row r="362" spans="1:26" ht="47.25">
      <c r="A362" s="144" t="str">
        <f>IF(D362="","",SUBTOTAL(3,$D$11:D362))</f>
        <v/>
      </c>
      <c r="B362" s="148" t="s">
        <v>547</v>
      </c>
      <c r="C362" s="146" t="s">
        <v>548</v>
      </c>
      <c r="D362" s="144"/>
      <c r="E362" s="144"/>
      <c r="F362" s="144"/>
      <c r="G362" s="144"/>
      <c r="H362" s="144"/>
      <c r="I362" s="144"/>
      <c r="J362" s="144">
        <v>0</v>
      </c>
      <c r="K362" s="121"/>
      <c r="L362" s="80">
        <f t="shared" si="51"/>
        <v>0</v>
      </c>
      <c r="M362" s="186"/>
      <c r="N362" s="186"/>
      <c r="O362" s="186"/>
      <c r="P362" s="186"/>
      <c r="Q362" s="186"/>
      <c r="R362" s="186"/>
      <c r="S362" s="204" t="s">
        <v>1992</v>
      </c>
      <c r="T362" s="204" t="s">
        <v>1992</v>
      </c>
      <c r="U362" s="137"/>
      <c r="V362" s="137"/>
      <c r="W362" s="137"/>
      <c r="X362" s="119"/>
      <c r="Y362" s="119"/>
      <c r="Z362" s="119"/>
    </row>
    <row r="363" spans="1:26" ht="47.25">
      <c r="A363" s="144">
        <f>IF(D363="","",SUBTOTAL(3,$D$11:D363))</f>
        <v>283</v>
      </c>
      <c r="B363" s="144" t="s">
        <v>549</v>
      </c>
      <c r="C363" s="150" t="s">
        <v>1864</v>
      </c>
      <c r="D363" s="145">
        <v>260</v>
      </c>
      <c r="E363" s="151">
        <v>14</v>
      </c>
      <c r="F363" s="152">
        <v>5.7</v>
      </c>
      <c r="G363" s="145">
        <v>6</v>
      </c>
      <c r="H363" s="145">
        <v>43</v>
      </c>
      <c r="I363" s="144" t="s">
        <v>15</v>
      </c>
      <c r="J363" s="144" t="s">
        <v>2053</v>
      </c>
      <c r="K363" s="121">
        <v>884645</v>
      </c>
      <c r="L363" s="80">
        <f t="shared" si="51"/>
        <v>897476.45454545447</v>
      </c>
      <c r="M363" s="186" t="str" cm="1">
        <f t="array" ref="M363">IF(OR($B363="",$S363="",$T363=""),"",IFERROR(IF($S363&lt;&gt;SUMPRODUCT(IFERROR(--MID($T363,SEARCH('Nhân công vận hành'!$A$3:$A$100,$T363)-1,1),0)),"",SUMPRODUCT(IFERROR(--MID($T363,SEARCH('Nhân công vận hành'!$A$3:$A$100,$T363)-1,1),0),'Nhân công vận hành'!#REF!)),""))</f>
        <v/>
      </c>
      <c r="N363" s="186" cm="1">
        <f t="array" ref="N363">IF(OR($B363="",$S363="",$T363=""),"",IFERROR(IF($S363&lt;&gt;SUMPRODUCT(IFERROR(--MID($T363,SEARCH('Nhân công vận hành'!$A$3:$A$100,$T363)-1,1),0)),"",SUMPRODUCT(IFERROR(--MID($T363,SEARCH('Nhân công vận hành'!$A$3:$A$100,$T363)-1,1),0),'Nhân công vận hành'!$E$3:$E$100)),""))</f>
        <v>624000</v>
      </c>
      <c r="O363" s="186" cm="1">
        <f t="array" ref="O363">IF(OR($B363="",$S363="",$T363=""),"",IFERROR(IF($S363&lt;&gt;SUMPRODUCT(IFERROR(--MID($T363,SEARCH('Nhân công vận hành'!$A$3:$A$100,$T363)-1,1),0)),"",SUMPRODUCT(IFERROR(--MID($T363,SEARCH('Nhân công vận hành'!$A$3:$A$100,$T363)-1,1),0),'Nhân công vận hành'!$F$3:$F$100)),""))</f>
        <v>597000</v>
      </c>
      <c r="P363" s="186" t="e">
        <f t="shared" si="52"/>
        <v>#VALUE!</v>
      </c>
      <c r="Q363" s="186">
        <f t="shared" si="53"/>
        <v>2348300</v>
      </c>
      <c r="R363" s="186">
        <f t="shared" si="54"/>
        <v>2321300</v>
      </c>
      <c r="S363" s="204">
        <v>2</v>
      </c>
      <c r="T363" s="204" t="s">
        <v>1994</v>
      </c>
      <c r="U363" s="137"/>
      <c r="V363" s="137"/>
      <c r="W363" s="154">
        <f>H363</f>
        <v>43</v>
      </c>
      <c r="X363" s="119">
        <f t="shared" si="55"/>
        <v>428712.57692307699</v>
      </c>
      <c r="Y363" s="119">
        <f t="shared" si="56"/>
        <v>193941.40384615384</v>
      </c>
      <c r="Z363" s="119">
        <f t="shared" si="57"/>
        <v>204148.84615384616</v>
      </c>
    </row>
    <row r="364" spans="1:26" ht="47.25">
      <c r="A364" s="144">
        <f>IF(D364="","",SUBTOTAL(3,$D$11:D364))</f>
        <v>284</v>
      </c>
      <c r="B364" s="144" t="s">
        <v>550</v>
      </c>
      <c r="C364" s="150" t="s">
        <v>1865</v>
      </c>
      <c r="D364" s="145">
        <v>260</v>
      </c>
      <c r="E364" s="151">
        <v>14</v>
      </c>
      <c r="F364" s="152">
        <v>5.5</v>
      </c>
      <c r="G364" s="145">
        <v>6</v>
      </c>
      <c r="H364" s="145">
        <v>64</v>
      </c>
      <c r="I364" s="144" t="s">
        <v>15</v>
      </c>
      <c r="J364" s="144" t="s">
        <v>2053</v>
      </c>
      <c r="K364" s="121">
        <v>2176758</v>
      </c>
      <c r="L364" s="80">
        <f t="shared" si="51"/>
        <v>1335778.9090909089</v>
      </c>
      <c r="M364" s="186" t="str" cm="1">
        <f t="array" ref="M364">IF(OR($B364="",$S364="",$T364=""),"",IFERROR(IF($S364&lt;&gt;SUMPRODUCT(IFERROR(--MID($T364,SEARCH('Nhân công vận hành'!$A$3:$A$100,$T364)-1,1),0)),"",SUMPRODUCT(IFERROR(--MID($T364,SEARCH('Nhân công vận hành'!$A$3:$A$100,$T364)-1,1),0),'Nhân công vận hành'!#REF!)),""))</f>
        <v/>
      </c>
      <c r="N364" s="186" cm="1">
        <f t="array" ref="N364">IF(OR($B364="",$S364="",$T364=""),"",IFERROR(IF($S364&lt;&gt;SUMPRODUCT(IFERROR(--MID($T364,SEARCH('Nhân công vận hành'!$A$3:$A$100,$T364)-1,1),0)),"",SUMPRODUCT(IFERROR(--MID($T364,SEARCH('Nhân công vận hành'!$A$3:$A$100,$T364)-1,1),0),'Nhân công vận hành'!$E$3:$E$100)),""))</f>
        <v>624000</v>
      </c>
      <c r="O364" s="186" cm="1">
        <f t="array" ref="O364">IF(OR($B364="",$S364="",$T364=""),"",IFERROR(IF($S364&lt;&gt;SUMPRODUCT(IFERROR(--MID($T364,SEARCH('Nhân công vận hành'!$A$3:$A$100,$T364)-1,1),0)),"",SUMPRODUCT(IFERROR(--MID($T364,SEARCH('Nhân công vận hành'!$A$3:$A$100,$T364)-1,1),0),'Nhân công vận hành'!$F$3:$F$100)),""))</f>
        <v>597000</v>
      </c>
      <c r="P364" s="186" t="e">
        <f t="shared" si="52"/>
        <v>#VALUE!</v>
      </c>
      <c r="Q364" s="186">
        <f t="shared" si="53"/>
        <v>3977500</v>
      </c>
      <c r="R364" s="186">
        <f t="shared" si="54"/>
        <v>3950500</v>
      </c>
      <c r="S364" s="204">
        <v>2</v>
      </c>
      <c r="T364" s="204" t="s">
        <v>1994</v>
      </c>
      <c r="U364" s="137"/>
      <c r="V364" s="137"/>
      <c r="W364" s="154">
        <f>H364</f>
        <v>64</v>
      </c>
      <c r="X364" s="119">
        <f t="shared" si="55"/>
        <v>1054890.4153846153</v>
      </c>
      <c r="Y364" s="119">
        <f t="shared" si="56"/>
        <v>460468.03846153844</v>
      </c>
      <c r="Z364" s="119">
        <f t="shared" si="57"/>
        <v>502328.76923076925</v>
      </c>
    </row>
    <row r="365" spans="1:26" ht="47.25">
      <c r="A365" s="144">
        <f>IF(D365="","",SUBTOTAL(3,$D$11:D365))</f>
        <v>285</v>
      </c>
      <c r="B365" s="144" t="s">
        <v>551</v>
      </c>
      <c r="C365" s="150" t="s">
        <v>1866</v>
      </c>
      <c r="D365" s="145">
        <v>260</v>
      </c>
      <c r="E365" s="151">
        <v>14</v>
      </c>
      <c r="F365" s="152">
        <v>5.5</v>
      </c>
      <c r="G365" s="145">
        <v>6</v>
      </c>
      <c r="H365" s="145">
        <v>70</v>
      </c>
      <c r="I365" s="144" t="s">
        <v>15</v>
      </c>
      <c r="J365" s="144" t="s">
        <v>2053</v>
      </c>
      <c r="K365" s="121">
        <v>2966930</v>
      </c>
      <c r="L365" s="80">
        <f t="shared" si="51"/>
        <v>1461008.1818181816</v>
      </c>
      <c r="M365" s="186" t="str" cm="1">
        <f t="array" ref="M365">IF(OR($B365="",$S365="",$T365=""),"",IFERROR(IF($S365&lt;&gt;SUMPRODUCT(IFERROR(--MID($T365,SEARCH('Nhân công vận hành'!$A$3:$A$100,$T365)-1,1),0)),"",SUMPRODUCT(IFERROR(--MID($T365,SEARCH('Nhân công vận hành'!$A$3:$A$100,$T365)-1,1),0),'Nhân công vận hành'!#REF!)),""))</f>
        <v/>
      </c>
      <c r="N365" s="186" cm="1">
        <f t="array" ref="N365">IF(OR($B365="",$S365="",$T365=""),"",IFERROR(IF($S365&lt;&gt;SUMPRODUCT(IFERROR(--MID($T365,SEARCH('Nhân công vận hành'!$A$3:$A$100,$T365)-1,1),0)),"",SUMPRODUCT(IFERROR(--MID($T365,SEARCH('Nhân công vận hành'!$A$3:$A$100,$T365)-1,1),0),'Nhân công vận hành'!$E$3:$E$100)),""))</f>
        <v>624000</v>
      </c>
      <c r="O365" s="186" cm="1">
        <f t="array" ref="O365">IF(OR($B365="",$S365="",$T365=""),"",IFERROR(IF($S365&lt;&gt;SUMPRODUCT(IFERROR(--MID($T365,SEARCH('Nhân công vận hành'!$A$3:$A$100,$T365)-1,1),0)),"",SUMPRODUCT(IFERROR(--MID($T365,SEARCH('Nhân công vận hành'!$A$3:$A$100,$T365)-1,1),0),'Nhân công vận hành'!$F$3:$F$100)),""))</f>
        <v>597000</v>
      </c>
      <c r="P365" s="186" t="e">
        <f t="shared" si="52"/>
        <v>#VALUE!</v>
      </c>
      <c r="Q365" s="186">
        <f t="shared" si="53"/>
        <v>4835100</v>
      </c>
      <c r="R365" s="186">
        <f t="shared" si="54"/>
        <v>4808100</v>
      </c>
      <c r="S365" s="204">
        <v>2</v>
      </c>
      <c r="T365" s="204" t="s">
        <v>1994</v>
      </c>
      <c r="U365" s="137"/>
      <c r="V365" s="137"/>
      <c r="W365" s="154">
        <f>H365</f>
        <v>70</v>
      </c>
      <c r="X365" s="119">
        <f t="shared" si="55"/>
        <v>1437819.9230769232</v>
      </c>
      <c r="Y365" s="119">
        <f t="shared" si="56"/>
        <v>627619.80769230775</v>
      </c>
      <c r="Z365" s="119">
        <f t="shared" si="57"/>
        <v>684676.15384615387</v>
      </c>
    </row>
    <row r="366" spans="1:26" ht="31.5">
      <c r="A366" s="144" t="str">
        <f>IF(D366="","",SUBTOTAL(3,$D$11:D366))</f>
        <v/>
      </c>
      <c r="B366" s="148" t="s">
        <v>552</v>
      </c>
      <c r="C366" s="146" t="s">
        <v>553</v>
      </c>
      <c r="D366" s="144"/>
      <c r="E366" s="144"/>
      <c r="F366" s="144"/>
      <c r="G366" s="144"/>
      <c r="H366" s="144"/>
      <c r="I366" s="144"/>
      <c r="J366" s="144">
        <v>0</v>
      </c>
      <c r="K366" s="121"/>
      <c r="L366" s="80">
        <f t="shared" si="51"/>
        <v>0</v>
      </c>
      <c r="M366" s="186"/>
      <c r="N366" s="186"/>
      <c r="O366" s="186"/>
      <c r="P366" s="186"/>
      <c r="Q366" s="186"/>
      <c r="R366" s="186"/>
      <c r="S366" s="204" t="s">
        <v>1992</v>
      </c>
      <c r="T366" s="204" t="s">
        <v>1992</v>
      </c>
      <c r="U366" s="137"/>
      <c r="V366" s="137"/>
      <c r="W366" s="137"/>
      <c r="X366" s="119"/>
      <c r="Y366" s="119"/>
      <c r="Z366" s="119"/>
    </row>
    <row r="367" spans="1:26" ht="18.75">
      <c r="A367" s="144">
        <f>IF(D367="","",SUBTOTAL(3,$D$11:D367))</f>
        <v>286</v>
      </c>
      <c r="B367" s="144" t="s">
        <v>555</v>
      </c>
      <c r="C367" s="150" t="s">
        <v>1867</v>
      </c>
      <c r="D367" s="145">
        <v>260</v>
      </c>
      <c r="E367" s="151">
        <v>13</v>
      </c>
      <c r="F367" s="152">
        <v>4.8</v>
      </c>
      <c r="G367" s="145">
        <v>6</v>
      </c>
      <c r="H367" s="145">
        <v>20</v>
      </c>
      <c r="I367" s="144" t="s">
        <v>15</v>
      </c>
      <c r="J367" s="144" t="s">
        <v>2061</v>
      </c>
      <c r="K367" s="121">
        <v>438539</v>
      </c>
      <c r="L367" s="80">
        <f t="shared" si="51"/>
        <v>417430.90909090906</v>
      </c>
      <c r="M367" s="186" t="str" cm="1">
        <f t="array" ref="M367">IF(OR($B367="",$S367="",$T367=""),"",IFERROR(IF($S367&lt;&gt;SUMPRODUCT(IFERROR(--MID($T367,SEARCH('Nhân công vận hành'!$A$3:$A$100,$T367)-1,1),0)),"",SUMPRODUCT(IFERROR(--MID($T367,SEARCH('Nhân công vận hành'!$A$3:$A$100,$T367)-1,1),0),'Nhân công vận hành'!#REF!)),""))</f>
        <v/>
      </c>
      <c r="N367" s="186" cm="1">
        <f t="array" ref="N367">IF(OR($B367="",$S367="",$T367=""),"",IFERROR(IF($S367&lt;&gt;SUMPRODUCT(IFERROR(--MID($T367,SEARCH('Nhân công vận hành'!$A$3:$A$100,$T367)-1,1),0)),"",SUMPRODUCT(IFERROR(--MID($T367,SEARCH('Nhân công vận hành'!$A$3:$A$100,$T367)-1,1),0),'Nhân công vận hành'!$E$3:$E$100)),""))</f>
        <v>302000</v>
      </c>
      <c r="O367" s="186" cm="1">
        <f t="array" ref="O367">IF(OR($B367="",$S367="",$T367=""),"",IFERROR(IF($S367&lt;&gt;SUMPRODUCT(IFERROR(--MID($T367,SEARCH('Nhân công vận hành'!$A$3:$A$100,$T367)-1,1),0)),"",SUMPRODUCT(IFERROR(--MID($T367,SEARCH('Nhân công vận hành'!$A$3:$A$100,$T367)-1,1),0),'Nhân công vận hành'!$F$3:$F$100)),""))</f>
        <v>289000</v>
      </c>
      <c r="P367" s="186" t="e">
        <f t="shared" si="52"/>
        <v>#VALUE!</v>
      </c>
      <c r="Q367" s="186">
        <f t="shared" si="53"/>
        <v>1098900</v>
      </c>
      <c r="R367" s="186">
        <f t="shared" si="54"/>
        <v>1085900</v>
      </c>
      <c r="S367" s="204">
        <v>1</v>
      </c>
      <c r="T367" s="204" t="s">
        <v>2002</v>
      </c>
      <c r="U367" s="137"/>
      <c r="V367" s="137"/>
      <c r="W367" s="154">
        <f t="shared" ref="W367:W373" si="60">H367</f>
        <v>20</v>
      </c>
      <c r="X367" s="119">
        <f t="shared" si="55"/>
        <v>197342.55</v>
      </c>
      <c r="Y367" s="119">
        <f t="shared" si="56"/>
        <v>80961.046153846153</v>
      </c>
      <c r="Z367" s="119">
        <f t="shared" si="57"/>
        <v>101201.30769230769</v>
      </c>
    </row>
    <row r="368" spans="1:26" ht="18.75">
      <c r="A368" s="144">
        <f>IF(D368="","",SUBTOTAL(3,$D$11:D368))</f>
        <v>287</v>
      </c>
      <c r="B368" s="144" t="s">
        <v>556</v>
      </c>
      <c r="C368" s="150" t="s">
        <v>1868</v>
      </c>
      <c r="D368" s="145">
        <v>260</v>
      </c>
      <c r="E368" s="151">
        <v>12</v>
      </c>
      <c r="F368" s="152">
        <v>4.4000000000000004</v>
      </c>
      <c r="G368" s="145">
        <v>6</v>
      </c>
      <c r="H368" s="145">
        <v>23</v>
      </c>
      <c r="I368" s="144" t="s">
        <v>15</v>
      </c>
      <c r="J368" s="144" t="s">
        <v>2061</v>
      </c>
      <c r="K368" s="121">
        <v>497469</v>
      </c>
      <c r="L368" s="80">
        <f t="shared" si="51"/>
        <v>480045.54545454541</v>
      </c>
      <c r="M368" s="186" t="str" cm="1">
        <f t="array" ref="M368">IF(OR($B368="",$S368="",$T368=""),"",IFERROR(IF($S368&lt;&gt;SUMPRODUCT(IFERROR(--MID($T368,SEARCH('Nhân công vận hành'!$A$3:$A$100,$T368)-1,1),0)),"",SUMPRODUCT(IFERROR(--MID($T368,SEARCH('Nhân công vận hành'!$A$3:$A$100,$T368)-1,1),0),'Nhân công vận hành'!#REF!)),""))</f>
        <v/>
      </c>
      <c r="N368" s="186" cm="1">
        <f t="array" ref="N368">IF(OR($B368="",$S368="",$T368=""),"",IFERROR(IF($S368&lt;&gt;SUMPRODUCT(IFERROR(--MID($T368,SEARCH('Nhân công vận hành'!$A$3:$A$100,$T368)-1,1),0)),"",SUMPRODUCT(IFERROR(--MID($T368,SEARCH('Nhân công vận hành'!$A$3:$A$100,$T368)-1,1),0),'Nhân công vận hành'!$E$3:$E$100)),""))</f>
        <v>302000</v>
      </c>
      <c r="O368" s="186" cm="1">
        <f t="array" ref="O368">IF(OR($B368="",$S368="",$T368=""),"",IFERROR(IF($S368&lt;&gt;SUMPRODUCT(IFERROR(--MID($T368,SEARCH('Nhân công vận hành'!$A$3:$A$100,$T368)-1,1),0)),"",SUMPRODUCT(IFERROR(--MID($T368,SEARCH('Nhân công vận hành'!$A$3:$A$100,$T368)-1,1),0),'Nhân công vận hành'!$F$3:$F$100)),""))</f>
        <v>289000</v>
      </c>
      <c r="P368" s="186" t="e">
        <f t="shared" si="52"/>
        <v>#VALUE!</v>
      </c>
      <c r="Q368" s="186">
        <f t="shared" si="53"/>
        <v>1187700</v>
      </c>
      <c r="R368" s="186">
        <f t="shared" si="54"/>
        <v>1174700</v>
      </c>
      <c r="S368" s="204">
        <v>1</v>
      </c>
      <c r="T368" s="204" t="s">
        <v>2002</v>
      </c>
      <c r="U368" s="137"/>
      <c r="V368" s="137"/>
      <c r="W368" s="154">
        <f t="shared" si="60"/>
        <v>23</v>
      </c>
      <c r="X368" s="119">
        <f t="shared" si="55"/>
        <v>206640.96923076923</v>
      </c>
      <c r="Y368" s="119">
        <f t="shared" si="56"/>
        <v>84187.061538461552</v>
      </c>
      <c r="Z368" s="119">
        <f t="shared" si="57"/>
        <v>114800.53846153847</v>
      </c>
    </row>
    <row r="369" spans="1:26" ht="18.75">
      <c r="A369" s="144">
        <f>IF(D369="","",SUBTOTAL(3,$D$11:D369))</f>
        <v>288</v>
      </c>
      <c r="B369" s="144" t="s">
        <v>557</v>
      </c>
      <c r="C369" s="150" t="s">
        <v>1864</v>
      </c>
      <c r="D369" s="145">
        <v>260</v>
      </c>
      <c r="E369" s="151">
        <v>12</v>
      </c>
      <c r="F369" s="152">
        <v>4.4000000000000004</v>
      </c>
      <c r="G369" s="145">
        <v>6</v>
      </c>
      <c r="H369" s="145">
        <v>24</v>
      </c>
      <c r="I369" s="144" t="s">
        <v>15</v>
      </c>
      <c r="J369" s="144" t="s">
        <v>2061</v>
      </c>
      <c r="K369" s="121">
        <v>571304</v>
      </c>
      <c r="L369" s="80">
        <f t="shared" si="51"/>
        <v>500917.09090909082</v>
      </c>
      <c r="M369" s="186" t="str" cm="1">
        <f t="array" ref="M369">IF(OR($B369="",$S369="",$T369=""),"",IFERROR(IF($S369&lt;&gt;SUMPRODUCT(IFERROR(--MID($T369,SEARCH('Nhân công vận hành'!$A$3:$A$100,$T369)-1,1),0)),"",SUMPRODUCT(IFERROR(--MID($T369,SEARCH('Nhân công vận hành'!$A$3:$A$100,$T369)-1,1),0),'Nhân công vận hành'!#REF!)),""))</f>
        <v/>
      </c>
      <c r="N369" s="186" cm="1">
        <f t="array" ref="N369">IF(OR($B369="",$S369="",$T369=""),"",IFERROR(IF($S369&lt;&gt;SUMPRODUCT(IFERROR(--MID($T369,SEARCH('Nhân công vận hành'!$A$3:$A$100,$T369)-1,1),0)),"",SUMPRODUCT(IFERROR(--MID($T369,SEARCH('Nhân công vận hành'!$A$3:$A$100,$T369)-1,1),0),'Nhân công vận hành'!$E$3:$E$100)),""))</f>
        <v>302000</v>
      </c>
      <c r="O369" s="186" cm="1">
        <f t="array" ref="O369">IF(OR($B369="",$S369="",$T369=""),"",IFERROR(IF($S369&lt;&gt;SUMPRODUCT(IFERROR(--MID($T369,SEARCH('Nhân công vận hành'!$A$3:$A$100,$T369)-1,1),0)),"",SUMPRODUCT(IFERROR(--MID($T369,SEARCH('Nhân công vận hành'!$A$3:$A$100,$T369)-1,1),0),'Nhân công vận hành'!$F$3:$F$100)),""))</f>
        <v>289000</v>
      </c>
      <c r="P369" s="186" t="e">
        <f t="shared" si="52"/>
        <v>#VALUE!</v>
      </c>
      <c r="Q369" s="186">
        <f t="shared" si="53"/>
        <v>1268700</v>
      </c>
      <c r="R369" s="186">
        <f t="shared" si="54"/>
        <v>1255700</v>
      </c>
      <c r="S369" s="204">
        <v>1</v>
      </c>
      <c r="T369" s="204" t="s">
        <v>2002</v>
      </c>
      <c r="U369" s="137"/>
      <c r="V369" s="137"/>
      <c r="W369" s="154">
        <f t="shared" si="60"/>
        <v>24</v>
      </c>
      <c r="X369" s="119">
        <f t="shared" si="55"/>
        <v>237310.89230769229</v>
      </c>
      <c r="Y369" s="119">
        <f t="shared" si="56"/>
        <v>96682.215384615396</v>
      </c>
      <c r="Z369" s="119">
        <f t="shared" si="57"/>
        <v>131839.38461538462</v>
      </c>
    </row>
    <row r="370" spans="1:26" ht="18.75">
      <c r="A370" s="144">
        <f>IF(D370="","",SUBTOTAL(3,$D$11:D370))</f>
        <v>289</v>
      </c>
      <c r="B370" s="144" t="s">
        <v>558</v>
      </c>
      <c r="C370" s="150" t="s">
        <v>1869</v>
      </c>
      <c r="D370" s="145">
        <v>260</v>
      </c>
      <c r="E370" s="151">
        <v>11</v>
      </c>
      <c r="F370" s="152">
        <v>4.0999999999999996</v>
      </c>
      <c r="G370" s="145">
        <v>6</v>
      </c>
      <c r="H370" s="145">
        <v>26</v>
      </c>
      <c r="I370" s="144" t="s">
        <v>15</v>
      </c>
      <c r="J370" s="144" t="s">
        <v>2061</v>
      </c>
      <c r="K370" s="121">
        <v>688248</v>
      </c>
      <c r="L370" s="80">
        <f t="shared" si="51"/>
        <v>542660.18181818177</v>
      </c>
      <c r="M370" s="186" t="str" cm="1">
        <f t="array" ref="M370">IF(OR($B370="",$S370="",$T370=""),"",IFERROR(IF($S370&lt;&gt;SUMPRODUCT(IFERROR(--MID($T370,SEARCH('Nhân công vận hành'!$A$3:$A$100,$T370)-1,1),0)),"",SUMPRODUCT(IFERROR(--MID($T370,SEARCH('Nhân công vận hành'!$A$3:$A$100,$T370)-1,1),0),'Nhân công vận hành'!#REF!)),""))</f>
        <v/>
      </c>
      <c r="N370" s="186" cm="1">
        <f t="array" ref="N370">IF(OR($B370="",$S370="",$T370=""),"",IFERROR(IF($S370&lt;&gt;SUMPRODUCT(IFERROR(--MID($T370,SEARCH('Nhân công vận hành'!$A$3:$A$100,$T370)-1,1),0)),"",SUMPRODUCT(IFERROR(--MID($T370,SEARCH('Nhân công vận hành'!$A$3:$A$100,$T370)-1,1),0),'Nhân công vận hành'!$E$3:$E$100)),""))</f>
        <v>302000</v>
      </c>
      <c r="O370" s="186" cm="1">
        <f t="array" ref="O370">IF(OR($B370="",$S370="",$T370=""),"",IFERROR(IF($S370&lt;&gt;SUMPRODUCT(IFERROR(--MID($T370,SEARCH('Nhân công vận hành'!$A$3:$A$100,$T370)-1,1),0)),"",SUMPRODUCT(IFERROR(--MID($T370,SEARCH('Nhân công vận hành'!$A$3:$A$100,$T370)-1,1),0),'Nhân công vận hành'!$F$3:$F$100)),""))</f>
        <v>289000</v>
      </c>
      <c r="P370" s="186" t="e">
        <f t="shared" si="52"/>
        <v>#VALUE!</v>
      </c>
      <c r="Q370" s="186">
        <f t="shared" si="53"/>
        <v>1374100</v>
      </c>
      <c r="R370" s="186">
        <f t="shared" si="54"/>
        <v>1361100</v>
      </c>
      <c r="S370" s="204">
        <v>1</v>
      </c>
      <c r="T370" s="204" t="s">
        <v>2002</v>
      </c>
      <c r="U370" s="137"/>
      <c r="V370" s="137"/>
      <c r="W370" s="154">
        <f t="shared" si="60"/>
        <v>26</v>
      </c>
      <c r="X370" s="119">
        <f t="shared" si="55"/>
        <v>262063.66153846154</v>
      </c>
      <c r="Y370" s="119">
        <f t="shared" si="56"/>
        <v>108531.41538461536</v>
      </c>
      <c r="Z370" s="119">
        <f t="shared" si="57"/>
        <v>158826.46153846153</v>
      </c>
    </row>
    <row r="371" spans="1:26" ht="18.75">
      <c r="A371" s="144">
        <f>IF(D371="","",SUBTOTAL(3,$D$11:D371))</f>
        <v>290</v>
      </c>
      <c r="B371" s="144" t="s">
        <v>559</v>
      </c>
      <c r="C371" s="150" t="s">
        <v>1835</v>
      </c>
      <c r="D371" s="145">
        <v>260</v>
      </c>
      <c r="E371" s="151">
        <v>11</v>
      </c>
      <c r="F371" s="152">
        <v>4.0999999999999996</v>
      </c>
      <c r="G371" s="145">
        <v>6</v>
      </c>
      <c r="H371" s="145">
        <v>27</v>
      </c>
      <c r="I371" s="144" t="s">
        <v>15</v>
      </c>
      <c r="J371" s="144" t="s">
        <v>2061</v>
      </c>
      <c r="K371" s="121">
        <v>796249</v>
      </c>
      <c r="L371" s="80">
        <f t="shared" si="51"/>
        <v>563531.72727272718</v>
      </c>
      <c r="M371" s="186" t="str" cm="1">
        <f t="array" ref="M371">IF(OR($B371="",$S371="",$T371=""),"",IFERROR(IF($S371&lt;&gt;SUMPRODUCT(IFERROR(--MID($T371,SEARCH('Nhân công vận hành'!$A$3:$A$100,$T371)-1,1),0)),"",SUMPRODUCT(IFERROR(--MID($T371,SEARCH('Nhân công vận hành'!$A$3:$A$100,$T371)-1,1),0),'Nhân công vận hành'!#REF!)),""))</f>
        <v/>
      </c>
      <c r="N371" s="186" cm="1">
        <f t="array" ref="N371">IF(OR($B371="",$S371="",$T371=""),"",IFERROR(IF($S371&lt;&gt;SUMPRODUCT(IFERROR(--MID($T371,SEARCH('Nhân công vận hành'!$A$3:$A$100,$T371)-1,1),0)),"",SUMPRODUCT(IFERROR(--MID($T371,SEARCH('Nhân công vận hành'!$A$3:$A$100,$T371)-1,1),0),'Nhân công vận hành'!$E$3:$E$100)),""))</f>
        <v>302000</v>
      </c>
      <c r="O371" s="186" cm="1">
        <f t="array" ref="O371">IF(OR($B371="",$S371="",$T371=""),"",IFERROR(IF($S371&lt;&gt;SUMPRODUCT(IFERROR(--MID($T371,SEARCH('Nhân công vận hành'!$A$3:$A$100,$T371)-1,1),0)),"",SUMPRODUCT(IFERROR(--MID($T371,SEARCH('Nhân công vận hành'!$A$3:$A$100,$T371)-1,1),0),'Nhân công vận hành'!$F$3:$F$100)),""))</f>
        <v>289000</v>
      </c>
      <c r="P371" s="186" t="e">
        <f t="shared" si="52"/>
        <v>#VALUE!</v>
      </c>
      <c r="Q371" s="186">
        <f t="shared" si="53"/>
        <v>1478000</v>
      </c>
      <c r="R371" s="186">
        <f t="shared" si="54"/>
        <v>1465000</v>
      </c>
      <c r="S371" s="204">
        <v>1</v>
      </c>
      <c r="T371" s="204" t="s">
        <v>2002</v>
      </c>
      <c r="U371" s="137"/>
      <c r="V371" s="137"/>
      <c r="W371" s="154">
        <f t="shared" si="60"/>
        <v>27</v>
      </c>
      <c r="X371" s="119">
        <f t="shared" si="55"/>
        <v>303187.11923076923</v>
      </c>
      <c r="Y371" s="119">
        <f t="shared" si="56"/>
        <v>125562.34230769229</v>
      </c>
      <c r="Z371" s="119">
        <f t="shared" si="57"/>
        <v>183749.76923076922</v>
      </c>
    </row>
    <row r="372" spans="1:26" ht="18.75">
      <c r="A372" s="144">
        <f>IF(D372="","",SUBTOTAL(3,$D$11:D372))</f>
        <v>291</v>
      </c>
      <c r="B372" s="144" t="s">
        <v>560</v>
      </c>
      <c r="C372" s="150" t="s">
        <v>1870</v>
      </c>
      <c r="D372" s="145">
        <v>260</v>
      </c>
      <c r="E372" s="151">
        <v>11</v>
      </c>
      <c r="F372" s="152">
        <v>4.0999999999999996</v>
      </c>
      <c r="G372" s="145">
        <v>6</v>
      </c>
      <c r="H372" s="145">
        <v>30</v>
      </c>
      <c r="I372" s="144" t="s">
        <v>15</v>
      </c>
      <c r="J372" s="144" t="s">
        <v>2061</v>
      </c>
      <c r="K372" s="121">
        <v>866135</v>
      </c>
      <c r="L372" s="80">
        <f t="shared" si="51"/>
        <v>626146.36363636353</v>
      </c>
      <c r="M372" s="186" t="str" cm="1">
        <f t="array" ref="M372">IF(OR($B372="",$S372="",$T372=""),"",IFERROR(IF($S372&lt;&gt;SUMPRODUCT(IFERROR(--MID($T372,SEARCH('Nhân công vận hành'!$A$3:$A$100,$T372)-1,1),0)),"",SUMPRODUCT(IFERROR(--MID($T372,SEARCH('Nhân công vận hành'!$A$3:$A$100,$T372)-1,1),0),'Nhân công vận hành'!#REF!)),""))</f>
        <v/>
      </c>
      <c r="N372" s="186" cm="1">
        <f t="array" ref="N372">IF(OR($B372="",$S372="",$T372=""),"",IFERROR(IF($S372&lt;&gt;SUMPRODUCT(IFERROR(--MID($T372,SEARCH('Nhân công vận hành'!$A$3:$A$100,$T372)-1,1),0)),"",SUMPRODUCT(IFERROR(--MID($T372,SEARCH('Nhân công vận hành'!$A$3:$A$100,$T372)-1,1),0),'Nhân công vận hành'!$E$3:$E$100)),""))</f>
        <v>302000</v>
      </c>
      <c r="O372" s="186" cm="1">
        <f t="array" ref="O372">IF(OR($B372="",$S372="",$T372=""),"",IFERROR(IF($S372&lt;&gt;SUMPRODUCT(IFERROR(--MID($T372,SEARCH('Nhân công vận hành'!$A$3:$A$100,$T372)-1,1),0)),"",SUMPRODUCT(IFERROR(--MID($T372,SEARCH('Nhân công vận hành'!$A$3:$A$100,$T372)-1,1),0),'Nhân công vận hành'!$F$3:$F$100)),""))</f>
        <v>289000</v>
      </c>
      <c r="P372" s="186" t="e">
        <f t="shared" si="52"/>
        <v>#VALUE!</v>
      </c>
      <c r="Q372" s="186">
        <f t="shared" si="53"/>
        <v>1594400</v>
      </c>
      <c r="R372" s="186">
        <f t="shared" si="54"/>
        <v>1581400</v>
      </c>
      <c r="S372" s="204">
        <v>1</v>
      </c>
      <c r="T372" s="204" t="s">
        <v>2002</v>
      </c>
      <c r="U372" s="137"/>
      <c r="V372" s="137"/>
      <c r="W372" s="154">
        <f t="shared" si="60"/>
        <v>30</v>
      </c>
      <c r="X372" s="119">
        <f t="shared" si="55"/>
        <v>329797.55769230769</v>
      </c>
      <c r="Y372" s="119">
        <f t="shared" si="56"/>
        <v>136582.82692307691</v>
      </c>
      <c r="Z372" s="119">
        <f t="shared" si="57"/>
        <v>199877.30769230769</v>
      </c>
    </row>
    <row r="373" spans="1:26" ht="18.75">
      <c r="A373" s="144">
        <f>IF(D373="","",SUBTOTAL(3,$D$11:D373))</f>
        <v>292</v>
      </c>
      <c r="B373" s="144" t="s">
        <v>561</v>
      </c>
      <c r="C373" s="150" t="s">
        <v>1836</v>
      </c>
      <c r="D373" s="145">
        <v>270</v>
      </c>
      <c r="E373" s="151">
        <v>11</v>
      </c>
      <c r="F373" s="152">
        <v>4.0999999999999996</v>
      </c>
      <c r="G373" s="145">
        <v>6</v>
      </c>
      <c r="H373" s="145">
        <v>35</v>
      </c>
      <c r="I373" s="144" t="s">
        <v>15</v>
      </c>
      <c r="J373" s="144" t="s">
        <v>2061</v>
      </c>
      <c r="K373" s="121">
        <v>1114405</v>
      </c>
      <c r="L373" s="80">
        <f t="shared" si="51"/>
        <v>730504.09090909082</v>
      </c>
      <c r="M373" s="186" t="str" cm="1">
        <f t="array" ref="M373">IF(OR($B373="",$S373="",$T373=""),"",IFERROR(IF($S373&lt;&gt;SUMPRODUCT(IFERROR(--MID($T373,SEARCH('Nhân công vận hành'!$A$3:$A$100,$T373)-1,1),0)),"",SUMPRODUCT(IFERROR(--MID($T373,SEARCH('Nhân công vận hành'!$A$3:$A$100,$T373)-1,1),0),'Nhân công vận hành'!#REF!)),""))</f>
        <v/>
      </c>
      <c r="N373" s="186" cm="1">
        <f t="array" ref="N373">IF(OR($B373="",$S373="",$T373=""),"",IFERROR(IF($S373&lt;&gt;SUMPRODUCT(IFERROR(--MID($T373,SEARCH('Nhân công vận hành'!$A$3:$A$100,$T373)-1,1),0)),"",SUMPRODUCT(IFERROR(--MID($T373,SEARCH('Nhân công vận hành'!$A$3:$A$100,$T373)-1,1),0),'Nhân công vận hành'!$E$3:$E$100)),""))</f>
        <v>302000</v>
      </c>
      <c r="O373" s="186" cm="1">
        <f t="array" ref="O373">IF(OR($B373="",$S373="",$T373=""),"",IFERROR(IF($S373&lt;&gt;SUMPRODUCT(IFERROR(--MID($T373,SEARCH('Nhân công vận hành'!$A$3:$A$100,$T373)-1,1),0)),"",SUMPRODUCT(IFERROR(--MID($T373,SEARCH('Nhân công vận hành'!$A$3:$A$100,$T373)-1,1),0),'Nhân công vận hành'!$F$3:$F$100)),""))</f>
        <v>289000</v>
      </c>
      <c r="P373" s="186" t="e">
        <f t="shared" si="52"/>
        <v>#VALUE!</v>
      </c>
      <c r="Q373" s="186">
        <f t="shared" si="53"/>
        <v>1858000</v>
      </c>
      <c r="R373" s="186">
        <f t="shared" si="54"/>
        <v>1845000</v>
      </c>
      <c r="S373" s="204">
        <v>1</v>
      </c>
      <c r="T373" s="204" t="s">
        <v>2002</v>
      </c>
      <c r="U373" s="137"/>
      <c r="V373" s="137"/>
      <c r="W373" s="154">
        <f t="shared" si="60"/>
        <v>35</v>
      </c>
      <c r="X373" s="119">
        <f t="shared" si="55"/>
        <v>408615.16666666669</v>
      </c>
      <c r="Y373" s="119">
        <f t="shared" si="56"/>
        <v>169224.46296296295</v>
      </c>
      <c r="Z373" s="119">
        <f t="shared" si="57"/>
        <v>247645.55555555556</v>
      </c>
    </row>
    <row r="374" spans="1:26" ht="31.5">
      <c r="A374" s="144" t="str">
        <f>IF(D374="","",SUBTOTAL(3,$D$11:D374))</f>
        <v/>
      </c>
      <c r="B374" s="148" t="s">
        <v>562</v>
      </c>
      <c r="C374" s="146" t="s">
        <v>563</v>
      </c>
      <c r="D374" s="144"/>
      <c r="E374" s="144"/>
      <c r="F374" s="144"/>
      <c r="G374" s="144"/>
      <c r="H374" s="144"/>
      <c r="I374" s="144"/>
      <c r="J374" s="144">
        <v>0</v>
      </c>
      <c r="K374" s="121"/>
      <c r="L374" s="80">
        <f t="shared" si="51"/>
        <v>0</v>
      </c>
      <c r="M374" s="186"/>
      <c r="N374" s="186"/>
      <c r="O374" s="186"/>
      <c r="P374" s="186"/>
      <c r="Q374" s="186"/>
      <c r="R374" s="186"/>
      <c r="S374" s="204" t="s">
        <v>1992</v>
      </c>
      <c r="T374" s="204" t="s">
        <v>1992</v>
      </c>
      <c r="U374" s="137"/>
      <c r="V374" s="137"/>
      <c r="W374" s="137"/>
      <c r="X374" s="119"/>
      <c r="Y374" s="119"/>
      <c r="Z374" s="119"/>
    </row>
    <row r="375" spans="1:26" ht="18.75">
      <c r="A375" s="144">
        <f>IF(D375="","",SUBTOTAL(3,$D$11:D375))</f>
        <v>293</v>
      </c>
      <c r="B375" s="144" t="s">
        <v>564</v>
      </c>
      <c r="C375" s="150" t="s">
        <v>1871</v>
      </c>
      <c r="D375" s="145">
        <v>260</v>
      </c>
      <c r="E375" s="151">
        <v>13</v>
      </c>
      <c r="F375" s="152">
        <v>5.2</v>
      </c>
      <c r="G375" s="145">
        <v>6</v>
      </c>
      <c r="H375" s="145">
        <v>19</v>
      </c>
      <c r="I375" s="144" t="s">
        <v>15</v>
      </c>
      <c r="J375" s="144" t="s">
        <v>2061</v>
      </c>
      <c r="K375" s="121">
        <v>435615</v>
      </c>
      <c r="L375" s="80">
        <f t="shared" si="51"/>
        <v>396559.36363636359</v>
      </c>
      <c r="M375" s="186" t="str" cm="1">
        <f t="array" ref="M375">IF(OR($B375="",$S375="",$T375=""),"",IFERROR(IF($S375&lt;&gt;SUMPRODUCT(IFERROR(--MID($T375,SEARCH('Nhân công vận hành'!$A$3:$A$100,$T375)-1,1),0)),"",SUMPRODUCT(IFERROR(--MID($T375,SEARCH('Nhân công vận hành'!$A$3:$A$100,$T375)-1,1),0),'Nhân công vận hành'!#REF!)),""))</f>
        <v/>
      </c>
      <c r="N375" s="186" cm="1">
        <f t="array" ref="N375">IF(OR($B375="",$S375="",$T375=""),"",IFERROR(IF($S375&lt;&gt;SUMPRODUCT(IFERROR(--MID($T375,SEARCH('Nhân công vận hành'!$A$3:$A$100,$T375)-1,1),0)),"",SUMPRODUCT(IFERROR(--MID($T375,SEARCH('Nhân công vận hành'!$A$3:$A$100,$T375)-1,1),0),'Nhân công vận hành'!$E$3:$E$100)),""))</f>
        <v>302000</v>
      </c>
      <c r="O375" s="186" cm="1">
        <f t="array" ref="O375">IF(OR($B375="",$S375="",$T375=""),"",IFERROR(IF($S375&lt;&gt;SUMPRODUCT(IFERROR(--MID($T375,SEARCH('Nhân công vận hành'!$A$3:$A$100,$T375)-1,1),0)),"",SUMPRODUCT(IFERROR(--MID($T375,SEARCH('Nhân công vận hành'!$A$3:$A$100,$T375)-1,1),0),'Nhân công vận hành'!$F$3:$F$100)),""))</f>
        <v>289000</v>
      </c>
      <c r="P375" s="186" t="e">
        <f t="shared" si="52"/>
        <v>#VALUE!</v>
      </c>
      <c r="Q375" s="186">
        <f t="shared" si="53"/>
        <v>1082200</v>
      </c>
      <c r="R375" s="186">
        <f t="shared" si="54"/>
        <v>1069200</v>
      </c>
      <c r="S375" s="204">
        <v>1</v>
      </c>
      <c r="T375" s="204" t="s">
        <v>2002</v>
      </c>
      <c r="U375" s="137"/>
      <c r="V375" s="137"/>
      <c r="W375" s="154">
        <f>H375</f>
        <v>19</v>
      </c>
      <c r="X375" s="119">
        <f t="shared" si="55"/>
        <v>196026.75</v>
      </c>
      <c r="Y375" s="119">
        <f t="shared" si="56"/>
        <v>87123.000000000015</v>
      </c>
      <c r="Z375" s="119">
        <f t="shared" si="57"/>
        <v>100526.53846153847</v>
      </c>
    </row>
    <row r="376" spans="1:26" ht="18.75">
      <c r="A376" s="144">
        <f>IF(D376="","",SUBTOTAL(3,$D$11:D376))</f>
        <v>294</v>
      </c>
      <c r="B376" s="144" t="s">
        <v>565</v>
      </c>
      <c r="C376" s="150" t="s">
        <v>1872</v>
      </c>
      <c r="D376" s="145">
        <v>260</v>
      </c>
      <c r="E376" s="151">
        <v>13</v>
      </c>
      <c r="F376" s="152">
        <v>5.2</v>
      </c>
      <c r="G376" s="145">
        <v>6</v>
      </c>
      <c r="H376" s="145">
        <v>27</v>
      </c>
      <c r="I376" s="144" t="s">
        <v>15</v>
      </c>
      <c r="J376" s="144" t="s">
        <v>2061</v>
      </c>
      <c r="K376" s="121">
        <v>642388</v>
      </c>
      <c r="L376" s="80">
        <f t="shared" si="51"/>
        <v>563531.72727272718</v>
      </c>
      <c r="M376" s="186" t="str" cm="1">
        <f t="array" ref="M376">IF(OR($B376="",$S376="",$T376=""),"",IFERROR(IF($S376&lt;&gt;SUMPRODUCT(IFERROR(--MID($T376,SEARCH('Nhân công vận hành'!$A$3:$A$100,$T376)-1,1),0)),"",SUMPRODUCT(IFERROR(--MID($T376,SEARCH('Nhân công vận hành'!$A$3:$A$100,$T376)-1,1),0),'Nhân công vận hành'!#REF!)),""))</f>
        <v/>
      </c>
      <c r="N376" s="186" cm="1">
        <f t="array" ref="N376">IF(OR($B376="",$S376="",$T376=""),"",IFERROR(IF($S376&lt;&gt;SUMPRODUCT(IFERROR(--MID($T376,SEARCH('Nhân công vận hành'!$A$3:$A$100,$T376)-1,1),0)),"",SUMPRODUCT(IFERROR(--MID($T376,SEARCH('Nhân công vận hành'!$A$3:$A$100,$T376)-1,1),0),'Nhân công vận hành'!$E$3:$E$100)),""))</f>
        <v>302000</v>
      </c>
      <c r="O376" s="186" cm="1">
        <f t="array" ref="O376">IF(OR($B376="",$S376="",$T376=""),"",IFERROR(IF($S376&lt;&gt;SUMPRODUCT(IFERROR(--MID($T376,SEARCH('Nhân công vận hành'!$A$3:$A$100,$T376)-1,1),0)),"",SUMPRODUCT(IFERROR(--MID($T376,SEARCH('Nhân công vận hành'!$A$3:$A$100,$T376)-1,1),0),'Nhân công vận hành'!$F$3:$F$100)),""))</f>
        <v>289000</v>
      </c>
      <c r="P376" s="186" t="e">
        <f t="shared" si="52"/>
        <v>#VALUE!</v>
      </c>
      <c r="Q376" s="186">
        <f t="shared" si="53"/>
        <v>1431300</v>
      </c>
      <c r="R376" s="186">
        <f t="shared" si="54"/>
        <v>1418300</v>
      </c>
      <c r="S376" s="204">
        <v>1</v>
      </c>
      <c r="T376" s="204" t="s">
        <v>2002</v>
      </c>
      <c r="U376" s="137"/>
      <c r="V376" s="137"/>
      <c r="W376" s="154">
        <f>H376</f>
        <v>27</v>
      </c>
      <c r="X376" s="119">
        <f t="shared" si="55"/>
        <v>289074.59999999998</v>
      </c>
      <c r="Y376" s="119">
        <f t="shared" si="56"/>
        <v>128477.60000000002</v>
      </c>
      <c r="Z376" s="119">
        <f t="shared" si="57"/>
        <v>148243.38461538462</v>
      </c>
    </row>
    <row r="377" spans="1:26">
      <c r="A377" s="144" t="str">
        <f>IF(D377="","",SUBTOTAL(3,$D$11:D377))</f>
        <v/>
      </c>
      <c r="B377" s="148" t="s">
        <v>566</v>
      </c>
      <c r="C377" s="146" t="s">
        <v>567</v>
      </c>
      <c r="D377" s="144"/>
      <c r="E377" s="144"/>
      <c r="F377" s="144"/>
      <c r="G377" s="144"/>
      <c r="H377" s="144"/>
      <c r="I377" s="144"/>
      <c r="J377" s="144">
        <v>0</v>
      </c>
      <c r="K377" s="121"/>
      <c r="L377" s="80">
        <f t="shared" si="51"/>
        <v>0</v>
      </c>
      <c r="M377" s="186"/>
      <c r="N377" s="186"/>
      <c r="O377" s="186"/>
      <c r="P377" s="186"/>
      <c r="Q377" s="186"/>
      <c r="R377" s="186"/>
      <c r="S377" s="204" t="s">
        <v>1992</v>
      </c>
      <c r="T377" s="204" t="s">
        <v>1992</v>
      </c>
      <c r="U377" s="137"/>
      <c r="V377" s="137"/>
      <c r="W377" s="137"/>
      <c r="X377" s="119"/>
      <c r="Y377" s="119"/>
      <c r="Z377" s="119"/>
    </row>
    <row r="378" spans="1:26">
      <c r="A378" s="144">
        <f>IF(D378="","",SUBTOTAL(3,$D$11:D378))</f>
        <v>295</v>
      </c>
      <c r="B378" s="144" t="s">
        <v>568</v>
      </c>
      <c r="C378" s="150" t="s">
        <v>249</v>
      </c>
      <c r="D378" s="145">
        <v>250</v>
      </c>
      <c r="E378" s="151">
        <v>16</v>
      </c>
      <c r="F378" s="152">
        <v>4.5</v>
      </c>
      <c r="G378" s="145">
        <v>6</v>
      </c>
      <c r="H378" s="145">
        <v>18</v>
      </c>
      <c r="I378" s="144" t="s">
        <v>75</v>
      </c>
      <c r="J378" s="144" t="s">
        <v>2061</v>
      </c>
      <c r="K378" s="121">
        <v>359717</v>
      </c>
      <c r="L378" s="80">
        <f t="shared" si="51"/>
        <v>360857.45454545447</v>
      </c>
      <c r="M378" s="186" t="str" cm="1">
        <f t="array" ref="M378">IF(OR($B378="",$S378="",$T378=""),"",IFERROR(IF($S378&lt;&gt;SUMPRODUCT(IFERROR(--MID($T378,SEARCH('Nhân công vận hành'!$A$3:$A$100,$T378)-1,1),0)),"",SUMPRODUCT(IFERROR(--MID($T378,SEARCH('Nhân công vận hành'!$A$3:$A$100,$T378)-1,1),0),'Nhân công vận hành'!#REF!)),""))</f>
        <v/>
      </c>
      <c r="N378" s="186" cm="1">
        <f t="array" ref="N378">IF(OR($B378="",$S378="",$T378=""),"",IFERROR(IF($S378&lt;&gt;SUMPRODUCT(IFERROR(--MID($T378,SEARCH('Nhân công vận hành'!$A$3:$A$100,$T378)-1,1),0)),"",SUMPRODUCT(IFERROR(--MID($T378,SEARCH('Nhân công vận hành'!$A$3:$A$100,$T378)-1,1),0),'Nhân công vận hành'!$E$3:$E$100)),""))</f>
        <v>302000</v>
      </c>
      <c r="O378" s="186" cm="1">
        <f t="array" ref="O378">IF(OR($B378="",$S378="",$T378=""),"",IFERROR(IF($S378&lt;&gt;SUMPRODUCT(IFERROR(--MID($T378,SEARCH('Nhân công vận hành'!$A$3:$A$100,$T378)-1,1),0)),"",SUMPRODUCT(IFERROR(--MID($T378,SEARCH('Nhân công vận hành'!$A$3:$A$100,$T378)-1,1),0),'Nhân công vận hành'!$F$3:$F$100)),""))</f>
        <v>289000</v>
      </c>
      <c r="P378" s="186" t="e">
        <f t="shared" si="52"/>
        <v>#VALUE!</v>
      </c>
      <c r="Q378" s="186">
        <f t="shared" si="53"/>
        <v>1021100</v>
      </c>
      <c r="R378" s="186">
        <f t="shared" si="54"/>
        <v>1008100</v>
      </c>
      <c r="S378" s="204">
        <v>1</v>
      </c>
      <c r="T378" s="204" t="s">
        <v>2002</v>
      </c>
      <c r="U378" s="137"/>
      <c r="V378" s="154">
        <f>H378</f>
        <v>18</v>
      </c>
      <c r="W378" s="137"/>
      <c r="X378" s="119">
        <f t="shared" si="55"/>
        <v>207196.992</v>
      </c>
      <c r="Y378" s="119">
        <f t="shared" si="56"/>
        <v>64749.06</v>
      </c>
      <c r="Z378" s="119">
        <f t="shared" si="57"/>
        <v>86332.08</v>
      </c>
    </row>
    <row r="379" spans="1:26">
      <c r="A379" s="144" t="str">
        <f>IF(D379="","",SUBTOTAL(3,$D$11:D379))</f>
        <v/>
      </c>
      <c r="B379" s="148" t="s">
        <v>569</v>
      </c>
      <c r="C379" s="146" t="s">
        <v>570</v>
      </c>
      <c r="D379" s="144"/>
      <c r="E379" s="144"/>
      <c r="F379" s="144"/>
      <c r="G379" s="144"/>
      <c r="H379" s="144"/>
      <c r="I379" s="144"/>
      <c r="J379" s="144">
        <v>0</v>
      </c>
      <c r="K379" s="121"/>
      <c r="L379" s="80">
        <f t="shared" si="51"/>
        <v>0</v>
      </c>
      <c r="M379" s="186"/>
      <c r="N379" s="186"/>
      <c r="O379" s="186"/>
      <c r="P379" s="186"/>
      <c r="Q379" s="186"/>
      <c r="R379" s="186"/>
      <c r="S379" s="204" t="s">
        <v>1992</v>
      </c>
      <c r="T379" s="204" t="s">
        <v>1992</v>
      </c>
      <c r="U379" s="137"/>
      <c r="V379" s="137"/>
      <c r="W379" s="137"/>
      <c r="X379" s="119"/>
      <c r="Y379" s="119"/>
      <c r="Z379" s="119"/>
    </row>
    <row r="380" spans="1:26">
      <c r="A380" s="144">
        <f>IF(D380="","",SUBTOTAL(3,$D$11:D380))</f>
        <v>296</v>
      </c>
      <c r="B380" s="144" t="s">
        <v>571</v>
      </c>
      <c r="C380" s="150" t="s">
        <v>99</v>
      </c>
      <c r="D380" s="145">
        <v>240</v>
      </c>
      <c r="E380" s="151">
        <v>13</v>
      </c>
      <c r="F380" s="152">
        <v>3.7</v>
      </c>
      <c r="G380" s="145">
        <v>6</v>
      </c>
      <c r="H380" s="144"/>
      <c r="I380" s="144"/>
      <c r="J380" s="144">
        <v>0</v>
      </c>
      <c r="K380" s="121">
        <v>160855</v>
      </c>
      <c r="L380" s="80">
        <f t="shared" si="51"/>
        <v>0</v>
      </c>
      <c r="M380" s="186"/>
      <c r="N380" s="186"/>
      <c r="O380" s="186"/>
      <c r="P380" s="186">
        <f t="shared" si="52"/>
        <v>143400</v>
      </c>
      <c r="Q380" s="186">
        <f t="shared" si="53"/>
        <v>143400</v>
      </c>
      <c r="R380" s="186">
        <f t="shared" si="54"/>
        <v>143400</v>
      </c>
      <c r="S380" s="204" t="s">
        <v>1992</v>
      </c>
      <c r="T380" s="204" t="s">
        <v>1992</v>
      </c>
      <c r="U380" s="137"/>
      <c r="V380" s="137"/>
      <c r="W380" s="137"/>
      <c r="X380" s="119">
        <f t="shared" si="55"/>
        <v>78416.8125</v>
      </c>
      <c r="Y380" s="119">
        <f t="shared" si="56"/>
        <v>24798.479166666672</v>
      </c>
      <c r="Z380" s="119">
        <f t="shared" si="57"/>
        <v>40213.75</v>
      </c>
    </row>
    <row r="381" spans="1:26">
      <c r="A381" s="144">
        <f>IF(D381="","",SUBTOTAL(3,$D$11:D381))</f>
        <v>297</v>
      </c>
      <c r="B381" s="144" t="s">
        <v>572</v>
      </c>
      <c r="C381" s="150" t="s">
        <v>573</v>
      </c>
      <c r="D381" s="145">
        <v>240</v>
      </c>
      <c r="E381" s="151">
        <v>13</v>
      </c>
      <c r="F381" s="152">
        <v>3.7</v>
      </c>
      <c r="G381" s="145">
        <v>6</v>
      </c>
      <c r="H381" s="144"/>
      <c r="I381" s="144"/>
      <c r="J381" s="144">
        <v>0</v>
      </c>
      <c r="K381" s="121">
        <v>186651</v>
      </c>
      <c r="L381" s="80">
        <f t="shared" si="51"/>
        <v>0</v>
      </c>
      <c r="M381" s="186"/>
      <c r="N381" s="186"/>
      <c r="O381" s="186"/>
      <c r="P381" s="186">
        <f t="shared" si="52"/>
        <v>166400</v>
      </c>
      <c r="Q381" s="186">
        <f t="shared" si="53"/>
        <v>166400</v>
      </c>
      <c r="R381" s="186">
        <f t="shared" si="54"/>
        <v>166400</v>
      </c>
      <c r="S381" s="204" t="s">
        <v>1992</v>
      </c>
      <c r="T381" s="204" t="s">
        <v>1992</v>
      </c>
      <c r="U381" s="137"/>
      <c r="V381" s="137"/>
      <c r="W381" s="137"/>
      <c r="X381" s="119">
        <f t="shared" si="55"/>
        <v>90992.362500000003</v>
      </c>
      <c r="Y381" s="119">
        <f t="shared" si="56"/>
        <v>28775.362500000003</v>
      </c>
      <c r="Z381" s="119">
        <f t="shared" si="57"/>
        <v>46662.75</v>
      </c>
    </row>
    <row r="382" spans="1:26">
      <c r="A382" s="144">
        <f>IF(D382="","",SUBTOTAL(3,$D$11:D382))</f>
        <v>298</v>
      </c>
      <c r="B382" s="144" t="s">
        <v>574</v>
      </c>
      <c r="C382" s="150" t="s">
        <v>137</v>
      </c>
      <c r="D382" s="145">
        <v>240</v>
      </c>
      <c r="E382" s="151">
        <v>13</v>
      </c>
      <c r="F382" s="152">
        <v>3.1</v>
      </c>
      <c r="G382" s="145">
        <v>6</v>
      </c>
      <c r="H382" s="144"/>
      <c r="I382" s="144"/>
      <c r="J382" s="144">
        <v>0</v>
      </c>
      <c r="K382" s="121">
        <v>251560</v>
      </c>
      <c r="L382" s="80">
        <f t="shared" si="51"/>
        <v>0</v>
      </c>
      <c r="M382" s="186"/>
      <c r="N382" s="186"/>
      <c r="O382" s="186"/>
      <c r="P382" s="186">
        <f t="shared" si="52"/>
        <v>218000</v>
      </c>
      <c r="Q382" s="186">
        <f t="shared" si="53"/>
        <v>218000</v>
      </c>
      <c r="R382" s="186">
        <f t="shared" si="54"/>
        <v>218000</v>
      </c>
      <c r="S382" s="204" t="s">
        <v>1992</v>
      </c>
      <c r="T382" s="204" t="s">
        <v>1992</v>
      </c>
      <c r="U382" s="137"/>
      <c r="V382" s="137"/>
      <c r="W382" s="137"/>
      <c r="X382" s="119">
        <f t="shared" si="55"/>
        <v>122635.5</v>
      </c>
      <c r="Y382" s="119">
        <f t="shared" si="56"/>
        <v>32493.166666666668</v>
      </c>
      <c r="Z382" s="119">
        <f t="shared" si="57"/>
        <v>62890</v>
      </c>
    </row>
    <row r="383" spans="1:26">
      <c r="A383" s="144">
        <f>IF(D383="","",SUBTOTAL(3,$D$11:D383))</f>
        <v>299</v>
      </c>
      <c r="B383" s="144" t="s">
        <v>575</v>
      </c>
      <c r="C383" s="150" t="s">
        <v>139</v>
      </c>
      <c r="D383" s="145">
        <v>240</v>
      </c>
      <c r="E383" s="151">
        <v>13</v>
      </c>
      <c r="F383" s="152">
        <v>3.1</v>
      </c>
      <c r="G383" s="145">
        <v>6</v>
      </c>
      <c r="H383" s="144"/>
      <c r="I383" s="144"/>
      <c r="J383" s="144">
        <v>0</v>
      </c>
      <c r="K383" s="121">
        <v>297117</v>
      </c>
      <c r="L383" s="80">
        <f t="shared" si="51"/>
        <v>0</v>
      </c>
      <c r="M383" s="186"/>
      <c r="N383" s="186"/>
      <c r="O383" s="186"/>
      <c r="P383" s="186">
        <f t="shared" si="52"/>
        <v>257500</v>
      </c>
      <c r="Q383" s="186">
        <f t="shared" si="53"/>
        <v>257500</v>
      </c>
      <c r="R383" s="186">
        <f t="shared" si="54"/>
        <v>257500</v>
      </c>
      <c r="S383" s="204" t="s">
        <v>1992</v>
      </c>
      <c r="T383" s="204" t="s">
        <v>1992</v>
      </c>
      <c r="U383" s="137"/>
      <c r="V383" s="137"/>
      <c r="W383" s="137"/>
      <c r="X383" s="119">
        <f t="shared" si="55"/>
        <v>144844.53750000001</v>
      </c>
      <c r="Y383" s="119">
        <f t="shared" si="56"/>
        <v>38377.612500000003</v>
      </c>
      <c r="Z383" s="119">
        <f t="shared" si="57"/>
        <v>74279.25</v>
      </c>
    </row>
    <row r="384" spans="1:26">
      <c r="A384" s="144">
        <f>IF(D384="","",SUBTOTAL(3,$D$11:D384))</f>
        <v>300</v>
      </c>
      <c r="B384" s="144" t="s">
        <v>576</v>
      </c>
      <c r="C384" s="150" t="s">
        <v>172</v>
      </c>
      <c r="D384" s="145">
        <v>240</v>
      </c>
      <c r="E384" s="151">
        <v>13</v>
      </c>
      <c r="F384" s="152">
        <v>3.1</v>
      </c>
      <c r="G384" s="145">
        <v>6</v>
      </c>
      <c r="H384" s="144"/>
      <c r="I384" s="144"/>
      <c r="J384" s="144">
        <v>0</v>
      </c>
      <c r="K384" s="121">
        <v>333817</v>
      </c>
      <c r="L384" s="80">
        <f t="shared" si="51"/>
        <v>0</v>
      </c>
      <c r="M384" s="186"/>
      <c r="N384" s="186"/>
      <c r="O384" s="186"/>
      <c r="P384" s="186">
        <f t="shared" si="52"/>
        <v>289300</v>
      </c>
      <c r="Q384" s="186">
        <f t="shared" si="53"/>
        <v>289300</v>
      </c>
      <c r="R384" s="186">
        <f t="shared" si="54"/>
        <v>289300</v>
      </c>
      <c r="S384" s="204" t="s">
        <v>1992</v>
      </c>
      <c r="T384" s="204" t="s">
        <v>1992</v>
      </c>
      <c r="U384" s="137"/>
      <c r="V384" s="137"/>
      <c r="W384" s="137"/>
      <c r="X384" s="119">
        <f t="shared" si="55"/>
        <v>162735.78750000001</v>
      </c>
      <c r="Y384" s="119">
        <f t="shared" si="56"/>
        <v>43118.029166666667</v>
      </c>
      <c r="Z384" s="119">
        <f t="shared" si="57"/>
        <v>83454.25</v>
      </c>
    </row>
    <row r="385" spans="1:26">
      <c r="A385" s="144">
        <f>IF(D385="","",SUBTOTAL(3,$D$11:D385))</f>
        <v>301</v>
      </c>
      <c r="B385" s="144" t="s">
        <v>577</v>
      </c>
      <c r="C385" s="150" t="s">
        <v>156</v>
      </c>
      <c r="D385" s="145">
        <v>240</v>
      </c>
      <c r="E385" s="151">
        <v>13</v>
      </c>
      <c r="F385" s="152">
        <v>3.1</v>
      </c>
      <c r="G385" s="145">
        <v>6</v>
      </c>
      <c r="H385" s="144"/>
      <c r="I385" s="144"/>
      <c r="J385" s="144">
        <v>0</v>
      </c>
      <c r="K385" s="121">
        <v>537425</v>
      </c>
      <c r="L385" s="80">
        <f t="shared" si="51"/>
        <v>0</v>
      </c>
      <c r="M385" s="186"/>
      <c r="N385" s="186"/>
      <c r="O385" s="186"/>
      <c r="P385" s="186">
        <f t="shared" si="52"/>
        <v>465800</v>
      </c>
      <c r="Q385" s="186">
        <f t="shared" si="53"/>
        <v>465800</v>
      </c>
      <c r="R385" s="186">
        <f t="shared" si="54"/>
        <v>465800</v>
      </c>
      <c r="S385" s="204" t="s">
        <v>1992</v>
      </c>
      <c r="T385" s="204" t="s">
        <v>1992</v>
      </c>
      <c r="U385" s="137"/>
      <c r="V385" s="137"/>
      <c r="W385" s="137"/>
      <c r="X385" s="119">
        <f t="shared" si="55"/>
        <v>261994.6875</v>
      </c>
      <c r="Y385" s="119">
        <f t="shared" si="56"/>
        <v>69417.395833333328</v>
      </c>
      <c r="Z385" s="119">
        <f t="shared" si="57"/>
        <v>134356.25</v>
      </c>
    </row>
    <row r="386" spans="1:26">
      <c r="A386" s="144">
        <f>IF(D386="","",SUBTOTAL(3,$D$11:D386))</f>
        <v>302</v>
      </c>
      <c r="B386" s="144" t="s">
        <v>578</v>
      </c>
      <c r="C386" s="150" t="s">
        <v>227</v>
      </c>
      <c r="D386" s="145">
        <v>240</v>
      </c>
      <c r="E386" s="151">
        <v>13</v>
      </c>
      <c r="F386" s="152">
        <v>3.1</v>
      </c>
      <c r="G386" s="145">
        <v>6</v>
      </c>
      <c r="H386" s="144"/>
      <c r="I386" s="144"/>
      <c r="J386" s="144">
        <v>0</v>
      </c>
      <c r="K386" s="121">
        <v>601973</v>
      </c>
      <c r="L386" s="80">
        <f t="shared" si="51"/>
        <v>0</v>
      </c>
      <c r="M386" s="186"/>
      <c r="N386" s="186"/>
      <c r="O386" s="186"/>
      <c r="P386" s="186">
        <f t="shared" si="52"/>
        <v>521700</v>
      </c>
      <c r="Q386" s="186">
        <f t="shared" si="53"/>
        <v>521700</v>
      </c>
      <c r="R386" s="186">
        <f t="shared" si="54"/>
        <v>521700</v>
      </c>
      <c r="S386" s="204" t="s">
        <v>1992</v>
      </c>
      <c r="T386" s="204" t="s">
        <v>1992</v>
      </c>
      <c r="U386" s="137"/>
      <c r="V386" s="137"/>
      <c r="W386" s="137"/>
      <c r="X386" s="119">
        <f t="shared" si="55"/>
        <v>293461.83750000002</v>
      </c>
      <c r="Y386" s="119">
        <f t="shared" si="56"/>
        <v>77754.84583333334</v>
      </c>
      <c r="Z386" s="119">
        <f t="shared" si="57"/>
        <v>150493.25</v>
      </c>
    </row>
    <row r="387" spans="1:26">
      <c r="A387" s="144" t="str">
        <f>IF(D387="","",SUBTOTAL(3,$D$11:D387))</f>
        <v/>
      </c>
      <c r="B387" s="148" t="s">
        <v>579</v>
      </c>
      <c r="C387" s="146" t="s">
        <v>580</v>
      </c>
      <c r="D387" s="144"/>
      <c r="E387" s="144"/>
      <c r="F387" s="144"/>
      <c r="G387" s="144"/>
      <c r="H387" s="144"/>
      <c r="I387" s="144"/>
      <c r="J387" s="144">
        <v>0</v>
      </c>
      <c r="K387" s="121"/>
      <c r="L387" s="80">
        <f t="shared" si="51"/>
        <v>0</v>
      </c>
      <c r="M387" s="186"/>
      <c r="N387" s="186"/>
      <c r="O387" s="186"/>
      <c r="P387" s="186"/>
      <c r="Q387" s="186"/>
      <c r="R387" s="186"/>
      <c r="S387" s="204" t="s">
        <v>1992</v>
      </c>
      <c r="T387" s="204" t="s">
        <v>1992</v>
      </c>
      <c r="U387" s="137"/>
      <c r="V387" s="137"/>
      <c r="W387" s="137"/>
      <c r="X387" s="119"/>
      <c r="Y387" s="119"/>
      <c r="Z387" s="119"/>
    </row>
    <row r="388" spans="1:26">
      <c r="A388" s="144">
        <f>IF(D388="","",SUBTOTAL(3,$D$11:D388))</f>
        <v>303</v>
      </c>
      <c r="B388" s="144" t="s">
        <v>581</v>
      </c>
      <c r="C388" s="150" t="s">
        <v>137</v>
      </c>
      <c r="D388" s="145">
        <v>240</v>
      </c>
      <c r="E388" s="151">
        <v>13</v>
      </c>
      <c r="F388" s="152">
        <v>3.1</v>
      </c>
      <c r="G388" s="145">
        <v>6</v>
      </c>
      <c r="H388" s="145">
        <v>93</v>
      </c>
      <c r="I388" s="144" t="s">
        <v>15</v>
      </c>
      <c r="J388" s="144" t="s">
        <v>2061</v>
      </c>
      <c r="K388" s="121">
        <v>1340000</v>
      </c>
      <c r="L388" s="80">
        <f t="shared" si="51"/>
        <v>1941053.7272727271</v>
      </c>
      <c r="M388" s="186" t="str" cm="1">
        <f t="array" ref="M388">IF(OR($B388="",$S388="",$T388=""),"",IFERROR(IF($S388&lt;&gt;SUMPRODUCT(IFERROR(--MID($T388,SEARCH('Nhân công vận hành'!$A$3:$A$100,$T388)-1,1),0)),"",SUMPRODUCT(IFERROR(--MID($T388,SEARCH('Nhân công vận hành'!$A$3:$A$100,$T388)-1,1),0),'Nhân công vận hành'!#REF!)),""))</f>
        <v/>
      </c>
      <c r="N388" s="186" cm="1">
        <f t="array" ref="N388">IF(OR($B388="",$S388="",$T388=""),"",IFERROR(IF($S388&lt;&gt;SUMPRODUCT(IFERROR(--MID($T388,SEARCH('Nhân công vận hành'!$A$3:$A$100,$T388)-1,1),0)),"",SUMPRODUCT(IFERROR(--MID($T388,SEARCH('Nhân công vận hành'!$A$3:$A$100,$T388)-1,1),0),'Nhân công vận hành'!$E$3:$E$100)),""))</f>
        <v>302000</v>
      </c>
      <c r="O388" s="186" cm="1">
        <f t="array" ref="O388">IF(OR($B388="",$S388="",$T388=""),"",IFERROR(IF($S388&lt;&gt;SUMPRODUCT(IFERROR(--MID($T388,SEARCH('Nhân công vận hành'!$A$3:$A$100,$T388)-1,1),0)),"",SUMPRODUCT(IFERROR(--MID($T388,SEARCH('Nhân công vận hành'!$A$3:$A$100,$T388)-1,1),0),'Nhân công vận hành'!$F$3:$F$100)),""))</f>
        <v>289000</v>
      </c>
      <c r="P388" s="186" t="e">
        <f t="shared" si="52"/>
        <v>#VALUE!</v>
      </c>
      <c r="Q388" s="186">
        <f t="shared" si="53"/>
        <v>3404400</v>
      </c>
      <c r="R388" s="186">
        <f t="shared" si="54"/>
        <v>3391400</v>
      </c>
      <c r="S388" s="204">
        <v>1</v>
      </c>
      <c r="T388" s="204" t="s">
        <v>2002</v>
      </c>
      <c r="U388" s="137"/>
      <c r="V388" s="137"/>
      <c r="W388" s="154">
        <f>H388</f>
        <v>93</v>
      </c>
      <c r="X388" s="119">
        <f t="shared" si="55"/>
        <v>653250</v>
      </c>
      <c r="Y388" s="119">
        <f t="shared" si="56"/>
        <v>173083.33333333334</v>
      </c>
      <c r="Z388" s="119">
        <f t="shared" si="57"/>
        <v>335000</v>
      </c>
    </row>
    <row r="389" spans="1:26" ht="47.25">
      <c r="A389" s="144">
        <f>IF(D389="","",SUBTOTAL(3,$D$11:D389))</f>
        <v>304</v>
      </c>
      <c r="B389" s="144" t="s">
        <v>582</v>
      </c>
      <c r="C389" s="150" t="s">
        <v>1873</v>
      </c>
      <c r="D389" s="145">
        <v>180</v>
      </c>
      <c r="E389" s="151">
        <v>14</v>
      </c>
      <c r="F389" s="152">
        <v>5.6</v>
      </c>
      <c r="G389" s="145">
        <v>6</v>
      </c>
      <c r="H389" s="145">
        <v>35</v>
      </c>
      <c r="I389" s="144" t="s">
        <v>15</v>
      </c>
      <c r="J389" s="144" t="s">
        <v>2053</v>
      </c>
      <c r="K389" s="121">
        <v>3243150</v>
      </c>
      <c r="L389" s="80">
        <f t="shared" si="51"/>
        <v>730504.09090909082</v>
      </c>
      <c r="M389" s="186" t="str" cm="1">
        <f t="array" ref="M389">IF(OR($B389="",$S389="",$T389=""),"",IFERROR(IF($S389&lt;&gt;SUMPRODUCT(IFERROR(--MID($T389,SEARCH('Nhân công vận hành'!$A$3:$A$100,$T389)-1,1),0)),"",SUMPRODUCT(IFERROR(--MID($T389,SEARCH('Nhân công vận hành'!$A$3:$A$100,$T389)-1,1),0),'Nhân công vận hành'!#REF!)),""))</f>
        <v/>
      </c>
      <c r="N389" s="186" cm="1">
        <f t="array" ref="N389">IF(OR($B389="",$S389="",$T389=""),"",IFERROR(IF($S389&lt;&gt;SUMPRODUCT(IFERROR(--MID($T389,SEARCH('Nhân công vận hành'!$A$3:$A$100,$T389)-1,1),0)),"",SUMPRODUCT(IFERROR(--MID($T389,SEARCH('Nhân công vận hành'!$A$3:$A$100,$T389)-1,1),0),'Nhân công vận hành'!$E$3:$E$100)),""))</f>
        <v>624000</v>
      </c>
      <c r="O389" s="186" cm="1">
        <f t="array" ref="O389">IF(OR($B389="",$S389="",$T389=""),"",IFERROR(IF($S389&lt;&gt;SUMPRODUCT(IFERROR(--MID($T389,SEARCH('Nhân công vận hành'!$A$3:$A$100,$T389)-1,1),0)),"",SUMPRODUCT(IFERROR(--MID($T389,SEARCH('Nhân công vận hành'!$A$3:$A$100,$T389)-1,1),0),'Nhân công vận hành'!$F$3:$F$100)),""))</f>
        <v>597000</v>
      </c>
      <c r="P389" s="186" t="e">
        <f t="shared" si="52"/>
        <v>#VALUE!</v>
      </c>
      <c r="Q389" s="186">
        <f t="shared" si="53"/>
        <v>5714700</v>
      </c>
      <c r="R389" s="186">
        <f t="shared" si="54"/>
        <v>5687700</v>
      </c>
      <c r="S389" s="204">
        <v>2</v>
      </c>
      <c r="T389" s="204" t="s">
        <v>1994</v>
      </c>
      <c r="U389" s="137"/>
      <c r="V389" s="137"/>
      <c r="W389" s="154">
        <f>H389</f>
        <v>35</v>
      </c>
      <c r="X389" s="119">
        <f t="shared" si="55"/>
        <v>2270205.0000000005</v>
      </c>
      <c r="Y389" s="119">
        <f t="shared" si="56"/>
        <v>1008979.9999999999</v>
      </c>
      <c r="Z389" s="119">
        <f t="shared" si="57"/>
        <v>1081050</v>
      </c>
    </row>
    <row r="390" spans="1:26" ht="18.75">
      <c r="A390" s="144">
        <f>IF(D390="","",SUBTOTAL(3,$D$11:D390))</f>
        <v>305</v>
      </c>
      <c r="B390" s="144" t="s">
        <v>583</v>
      </c>
      <c r="C390" s="150" t="s">
        <v>1874</v>
      </c>
      <c r="D390" s="145">
        <v>180</v>
      </c>
      <c r="E390" s="151">
        <v>12</v>
      </c>
      <c r="F390" s="152">
        <v>4.4000000000000004</v>
      </c>
      <c r="G390" s="145">
        <v>6</v>
      </c>
      <c r="H390" s="145">
        <v>23</v>
      </c>
      <c r="I390" s="144" t="s">
        <v>15</v>
      </c>
      <c r="J390" s="144" t="s">
        <v>2061</v>
      </c>
      <c r="K390" s="121">
        <v>931000</v>
      </c>
      <c r="L390" s="80">
        <f t="shared" si="51"/>
        <v>480045.54545454541</v>
      </c>
      <c r="M390" s="186" t="str" cm="1">
        <f t="array" ref="M390">IF(OR($B390="",$S390="",$T390=""),"",IFERROR(IF($S390&lt;&gt;SUMPRODUCT(IFERROR(--MID($T390,SEARCH('Nhân công vận hành'!$A$3:$A$100,$T390)-1,1),0)),"",SUMPRODUCT(IFERROR(--MID($T390,SEARCH('Nhân công vận hành'!$A$3:$A$100,$T390)-1,1),0),'Nhân công vận hành'!#REF!)),""))</f>
        <v/>
      </c>
      <c r="N390" s="186" cm="1">
        <f t="array" ref="N390">IF(OR($B390="",$S390="",$T390=""),"",IFERROR(IF($S390&lt;&gt;SUMPRODUCT(IFERROR(--MID($T390,SEARCH('Nhân công vận hành'!$A$3:$A$100,$T390)-1,1),0)),"",SUMPRODUCT(IFERROR(--MID($T390,SEARCH('Nhân công vận hành'!$A$3:$A$100,$T390)-1,1),0),'Nhân công vận hành'!$E$3:$E$100)),""))</f>
        <v>302000</v>
      </c>
      <c r="O390" s="186" cm="1">
        <f t="array" ref="O390">IF(OR($B390="",$S390="",$T390=""),"",IFERROR(IF($S390&lt;&gt;SUMPRODUCT(IFERROR(--MID($T390,SEARCH('Nhân công vận hành'!$A$3:$A$100,$T390)-1,1),0)),"",SUMPRODUCT(IFERROR(--MID($T390,SEARCH('Nhân công vận hành'!$A$3:$A$100,$T390)-1,1),0),'Nhân công vận hành'!$F$3:$F$100)),""))</f>
        <v>289000</v>
      </c>
      <c r="P390" s="186" t="e">
        <f t="shared" si="52"/>
        <v>#VALUE!</v>
      </c>
      <c r="Q390" s="186">
        <f t="shared" si="53"/>
        <v>1878600</v>
      </c>
      <c r="R390" s="186">
        <f t="shared" si="54"/>
        <v>1865600</v>
      </c>
      <c r="S390" s="204">
        <v>1</v>
      </c>
      <c r="T390" s="204" t="s">
        <v>2002</v>
      </c>
      <c r="U390" s="137"/>
      <c r="V390" s="137"/>
      <c r="W390" s="154">
        <f>H390</f>
        <v>23</v>
      </c>
      <c r="X390" s="119">
        <f t="shared" si="55"/>
        <v>558600</v>
      </c>
      <c r="Y390" s="119">
        <f t="shared" si="56"/>
        <v>227577.77777777781</v>
      </c>
      <c r="Z390" s="119">
        <f t="shared" si="57"/>
        <v>310333.33333333331</v>
      </c>
    </row>
    <row r="391" spans="1:26" s="161" customFormat="1">
      <c r="A391" s="144" t="str">
        <f>IF(D391="","",SUBTOTAL(3,$D$11:D391))</f>
        <v/>
      </c>
      <c r="B391" s="148" t="s">
        <v>1922</v>
      </c>
      <c r="C391" s="146" t="s">
        <v>1921</v>
      </c>
      <c r="D391" s="156"/>
      <c r="E391" s="157"/>
      <c r="F391" s="158"/>
      <c r="G391" s="156"/>
      <c r="H391" s="156"/>
      <c r="I391" s="148"/>
      <c r="J391" s="144">
        <v>0</v>
      </c>
      <c r="K391" s="159"/>
      <c r="L391" s="80">
        <f t="shared" si="51"/>
        <v>0</v>
      </c>
      <c r="M391" s="186"/>
      <c r="N391" s="186"/>
      <c r="O391" s="186"/>
      <c r="P391" s="186"/>
      <c r="Q391" s="186"/>
      <c r="R391" s="186"/>
      <c r="S391" s="204" t="s">
        <v>1992</v>
      </c>
      <c r="T391" s="204" t="s">
        <v>1992</v>
      </c>
      <c r="U391" s="155"/>
      <c r="V391" s="155"/>
      <c r="W391" s="160"/>
      <c r="X391" s="119"/>
      <c r="Y391" s="119"/>
      <c r="Z391" s="119"/>
    </row>
    <row r="392" spans="1:26">
      <c r="A392" s="144">
        <f>IF(D392="","",SUBTOTAL(3,$D$11:D392))</f>
        <v>306</v>
      </c>
      <c r="B392" s="144" t="s">
        <v>1920</v>
      </c>
      <c r="C392" s="150" t="s">
        <v>1923</v>
      </c>
      <c r="D392" s="145">
        <v>180</v>
      </c>
      <c r="E392" s="151">
        <v>12</v>
      </c>
      <c r="F392" s="152">
        <v>4.4000000000000004</v>
      </c>
      <c r="G392" s="145">
        <v>6</v>
      </c>
      <c r="H392" s="259" t="s">
        <v>1924</v>
      </c>
      <c r="I392" s="260"/>
      <c r="J392" s="144" t="s">
        <v>2061</v>
      </c>
      <c r="K392" s="121">
        <v>4895800</v>
      </c>
      <c r="L392" s="80">
        <f t="shared" si="51"/>
        <v>434182.90909090906</v>
      </c>
      <c r="M392" s="186" t="str" cm="1">
        <f t="array" ref="M392">IF(OR($B392="",$S392="",$T392=""),"",IFERROR(IF($S392&lt;&gt;SUMPRODUCT(IFERROR(--MID($T392,SEARCH('Nhân công vận hành'!$A$3:$A$100,$T392)-1,1),0)),"",SUMPRODUCT(IFERROR(--MID($T392,SEARCH('Nhân công vận hành'!$A$3:$A$100,$T392)-1,1),0),'Nhân công vận hành'!#REF!)),""))</f>
        <v/>
      </c>
      <c r="N392" s="186" cm="1">
        <f t="array" ref="N392">IF(OR($B392="",$S392="",$T392=""),"",IFERROR(IF($S392&lt;&gt;SUMPRODUCT(IFERROR(--MID($T392,SEARCH('Nhân công vận hành'!$A$3:$A$100,$T392)-1,1),0)),"",SUMPRODUCT(IFERROR(--MID($T392,SEARCH('Nhân công vận hành'!$A$3:$A$100,$T392)-1,1),0),'Nhân công vận hành'!$E$3:$E$100)),""))</f>
        <v>302000</v>
      </c>
      <c r="O392" s="186" cm="1">
        <f t="array" ref="O392">IF(OR($B392="",$S392="",$T392=""),"",IFERROR(IF($S392&lt;&gt;SUMPRODUCT(IFERROR(--MID($T392,SEARCH('Nhân công vận hành'!$A$3:$A$100,$T392)-1,1),0)),"",SUMPRODUCT(IFERROR(--MID($T392,SEARCH('Nhân công vận hành'!$A$3:$A$100,$T392)-1,1),0),'Nhân công vận hành'!$F$3:$F$100)),""))</f>
        <v>289000</v>
      </c>
      <c r="P392" s="186" t="e">
        <f t="shared" si="52"/>
        <v>#VALUE!</v>
      </c>
      <c r="Q392" s="186">
        <f t="shared" si="53"/>
        <v>6502300</v>
      </c>
      <c r="R392" s="186">
        <f t="shared" si="54"/>
        <v>6489300</v>
      </c>
      <c r="S392" s="204">
        <v>1</v>
      </c>
      <c r="T392" s="204" t="s">
        <v>2002</v>
      </c>
      <c r="U392" s="137"/>
      <c r="V392" s="137">
        <v>5</v>
      </c>
      <c r="W392" s="154">
        <v>16</v>
      </c>
      <c r="X392" s="119">
        <f t="shared" si="55"/>
        <v>2937480</v>
      </c>
      <c r="Y392" s="119">
        <f t="shared" si="56"/>
        <v>1196751.1111111112</v>
      </c>
      <c r="Z392" s="119">
        <f t="shared" si="57"/>
        <v>1631933.3333333333</v>
      </c>
    </row>
    <row r="393" spans="1:26" ht="31.5">
      <c r="A393" s="144" t="str">
        <f>IF(D393="","",SUBTOTAL(3,$D$11:D393))</f>
        <v/>
      </c>
      <c r="B393" s="148" t="s">
        <v>584</v>
      </c>
      <c r="C393" s="146" t="s">
        <v>585</v>
      </c>
      <c r="D393" s="144"/>
      <c r="E393" s="144"/>
      <c r="F393" s="144"/>
      <c r="G393" s="144"/>
      <c r="H393" s="144"/>
      <c r="I393" s="144"/>
      <c r="J393" s="144">
        <v>0</v>
      </c>
      <c r="K393" s="121"/>
      <c r="L393" s="80">
        <f t="shared" si="51"/>
        <v>0</v>
      </c>
      <c r="M393" s="186"/>
      <c r="N393" s="186"/>
      <c r="O393" s="186"/>
      <c r="P393" s="186"/>
      <c r="Q393" s="186"/>
      <c r="R393" s="186"/>
      <c r="S393" s="204" t="s">
        <v>1992</v>
      </c>
      <c r="T393" s="204" t="s">
        <v>1992</v>
      </c>
      <c r="U393" s="137"/>
      <c r="V393" s="137"/>
      <c r="W393" s="137"/>
      <c r="X393" s="119"/>
      <c r="Y393" s="119"/>
      <c r="Z393" s="119"/>
    </row>
    <row r="394" spans="1:26" ht="31.5">
      <c r="A394" s="144" t="str">
        <f>IF(D394="","",SUBTOTAL(3,$D$11:D394))</f>
        <v/>
      </c>
      <c r="B394" s="148" t="s">
        <v>586</v>
      </c>
      <c r="C394" s="146" t="s">
        <v>587</v>
      </c>
      <c r="D394" s="144"/>
      <c r="E394" s="144"/>
      <c r="F394" s="144"/>
      <c r="G394" s="144"/>
      <c r="H394" s="144"/>
      <c r="I394" s="144"/>
      <c r="J394" s="144">
        <v>0</v>
      </c>
      <c r="K394" s="121"/>
      <c r="L394" s="80">
        <f t="shared" si="51"/>
        <v>0</v>
      </c>
      <c r="M394" s="186"/>
      <c r="N394" s="186"/>
      <c r="O394" s="186"/>
      <c r="P394" s="186"/>
      <c r="Q394" s="186"/>
      <c r="R394" s="186"/>
      <c r="S394" s="204" t="s">
        <v>1992</v>
      </c>
      <c r="T394" s="204" t="s">
        <v>1992</v>
      </c>
      <c r="U394" s="137"/>
      <c r="V394" s="137"/>
      <c r="W394" s="137"/>
      <c r="X394" s="119"/>
      <c r="Y394" s="119"/>
      <c r="Z394" s="119"/>
    </row>
    <row r="395" spans="1:26" ht="31.5">
      <c r="A395" s="144">
        <f>IF(D395="","",SUBTOTAL(3,$D$11:D395))</f>
        <v>307</v>
      </c>
      <c r="B395" s="144" t="s">
        <v>588</v>
      </c>
      <c r="C395" s="150" t="s">
        <v>589</v>
      </c>
      <c r="D395" s="145">
        <v>240</v>
      </c>
      <c r="E395" s="151">
        <v>18</v>
      </c>
      <c r="F395" s="152">
        <v>8.5</v>
      </c>
      <c r="G395" s="145">
        <v>5</v>
      </c>
      <c r="H395" s="145">
        <v>5</v>
      </c>
      <c r="I395" s="144" t="s">
        <v>188</v>
      </c>
      <c r="J395" s="144" t="s">
        <v>2052</v>
      </c>
      <c r="K395" s="121">
        <v>13471</v>
      </c>
      <c r="L395" s="80">
        <f t="shared" si="51"/>
        <v>11571.343875000002</v>
      </c>
      <c r="M395" s="186" t="str" cm="1">
        <f t="array" ref="M395">IF(OR($B395="",$S395="",$T395=""),"",IFERROR(IF($S395&lt;&gt;SUMPRODUCT(IFERROR(--MID($T395,SEARCH('Nhân công vận hành'!$A$3:$A$100,$T395)-1,1),0)),"",SUMPRODUCT(IFERROR(--MID($T395,SEARCH('Nhân công vận hành'!$A$3:$A$100,$T395)-1,1),0),'Nhân công vận hành'!#REF!)),""))</f>
        <v/>
      </c>
      <c r="N395" s="186" cm="1">
        <f t="array" ref="N395">IF(OR($B395="",$S395="",$T395=""),"",IFERROR(IF($S395&lt;&gt;SUMPRODUCT(IFERROR(--MID($T395,SEARCH('Nhân công vận hành'!$A$3:$A$100,$T395)-1,1),0)),"",SUMPRODUCT(IFERROR(--MID($T395,SEARCH('Nhân công vận hành'!$A$3:$A$100,$T395)-1,1),0),'Nhân công vận hành'!$E$3:$E$100)),""))</f>
        <v>322000</v>
      </c>
      <c r="O395" s="186" cm="1">
        <f t="array" ref="O395">IF(OR($B395="",$S395="",$T395=""),"",IFERROR(IF($S395&lt;&gt;SUMPRODUCT(IFERROR(--MID($T395,SEARCH('Nhân công vận hành'!$A$3:$A$100,$T395)-1,1),0)),"",SUMPRODUCT(IFERROR(--MID($T395,SEARCH('Nhân công vận hành'!$A$3:$A$100,$T395)-1,1),0),'Nhân công vận hành'!$F$3:$F$100)),""))</f>
        <v>308000</v>
      </c>
      <c r="P395" s="186" t="e">
        <f t="shared" si="52"/>
        <v>#VALUE!</v>
      </c>
      <c r="Q395" s="186">
        <f t="shared" si="53"/>
        <v>351300</v>
      </c>
      <c r="R395" s="186">
        <f t="shared" si="54"/>
        <v>337300</v>
      </c>
      <c r="S395" s="204">
        <v>1</v>
      </c>
      <c r="T395" s="204" t="s">
        <v>1993</v>
      </c>
      <c r="U395" s="154">
        <f>H395</f>
        <v>5</v>
      </c>
      <c r="V395" s="137"/>
      <c r="W395" s="137"/>
      <c r="X395" s="119">
        <f t="shared" si="55"/>
        <v>10103.25</v>
      </c>
      <c r="Y395" s="119">
        <f t="shared" si="56"/>
        <v>4770.979166666667</v>
      </c>
      <c r="Z395" s="119">
        <f t="shared" si="57"/>
        <v>2806.4583333333335</v>
      </c>
    </row>
    <row r="396" spans="1:26" ht="47.25">
      <c r="A396" s="144">
        <f>IF(D396="","",SUBTOTAL(3,$D$11:D396))</f>
        <v>308</v>
      </c>
      <c r="B396" s="144" t="s">
        <v>590</v>
      </c>
      <c r="C396" s="150" t="s">
        <v>1875</v>
      </c>
      <c r="D396" s="145">
        <v>240</v>
      </c>
      <c r="E396" s="151">
        <v>18</v>
      </c>
      <c r="F396" s="152">
        <v>8.5</v>
      </c>
      <c r="G396" s="145">
        <v>5</v>
      </c>
      <c r="H396" s="144"/>
      <c r="I396" s="144"/>
      <c r="J396" s="144" t="s">
        <v>2052</v>
      </c>
      <c r="K396" s="121">
        <v>26484</v>
      </c>
      <c r="L396" s="80">
        <f t="shared" si="51"/>
        <v>0</v>
      </c>
      <c r="M396" s="186" t="str" cm="1">
        <f t="array" ref="M396">IF(OR($B396="",$S396="",$T396=""),"",IFERROR(IF($S396&lt;&gt;SUMPRODUCT(IFERROR(--MID($T396,SEARCH('Nhân công vận hành'!$A$3:$A$100,$T396)-1,1),0)),"",SUMPRODUCT(IFERROR(--MID($T396,SEARCH('Nhân công vận hành'!$A$3:$A$100,$T396)-1,1),0),'Nhân công vận hành'!#REF!)),""))</f>
        <v/>
      </c>
      <c r="N396" s="186" cm="1">
        <f t="array" ref="N396">IF(OR($B396="",$S396="",$T396=""),"",IFERROR(IF($S396&lt;&gt;SUMPRODUCT(IFERROR(--MID($T396,SEARCH('Nhân công vận hành'!$A$3:$A$100,$T396)-1,1),0)),"",SUMPRODUCT(IFERROR(--MID($T396,SEARCH('Nhân công vận hành'!$A$3:$A$100,$T396)-1,1),0),'Nhân công vận hành'!$E$3:$E$100)),""))</f>
        <v>322000</v>
      </c>
      <c r="O396" s="186" cm="1">
        <f t="array" ref="O396">IF(OR($B396="",$S396="",$T396=""),"",IFERROR(IF($S396&lt;&gt;SUMPRODUCT(IFERROR(--MID($T396,SEARCH('Nhân công vận hành'!$A$3:$A$100,$T396)-1,1),0)),"",SUMPRODUCT(IFERROR(--MID($T396,SEARCH('Nhân công vận hành'!$A$3:$A$100,$T396)-1,1),0),'Nhân công vận hành'!$F$3:$F$100)),""))</f>
        <v>308000</v>
      </c>
      <c r="P396" s="186" t="e">
        <f t="shared" si="52"/>
        <v>#VALUE!</v>
      </c>
      <c r="Q396" s="186">
        <f t="shared" si="53"/>
        <v>356800</v>
      </c>
      <c r="R396" s="186">
        <f t="shared" si="54"/>
        <v>342800</v>
      </c>
      <c r="S396" s="204">
        <v>1</v>
      </c>
      <c r="T396" s="204" t="s">
        <v>1993</v>
      </c>
      <c r="U396" s="137"/>
      <c r="V396" s="137"/>
      <c r="W396" s="137"/>
      <c r="X396" s="119">
        <f t="shared" si="55"/>
        <v>19863</v>
      </c>
      <c r="Y396" s="119">
        <f t="shared" si="56"/>
        <v>9379.75</v>
      </c>
      <c r="Z396" s="119">
        <f t="shared" si="57"/>
        <v>5517.5</v>
      </c>
    </row>
    <row r="397" spans="1:26" ht="31.5">
      <c r="A397" s="144">
        <f>IF(D397="","",SUBTOTAL(3,$D$11:D397))</f>
        <v>309</v>
      </c>
      <c r="B397" s="144" t="s">
        <v>591</v>
      </c>
      <c r="C397" s="150" t="s">
        <v>592</v>
      </c>
      <c r="D397" s="145">
        <v>240</v>
      </c>
      <c r="E397" s="151">
        <v>18</v>
      </c>
      <c r="F397" s="152">
        <v>6.5</v>
      </c>
      <c r="G397" s="145">
        <v>5</v>
      </c>
      <c r="H397" s="144"/>
      <c r="I397" s="144"/>
      <c r="J397" s="144" t="s">
        <v>2052</v>
      </c>
      <c r="K397" s="121">
        <v>126804</v>
      </c>
      <c r="L397" s="80">
        <f t="shared" ref="L397:L460" si="61">IF(SUMPRODUCT($U$6:$W$6,$U$7:$W$7,$U397:$W397),SUMPRODUCT($U$6:$W$6,$U$7:$W$7,$U397:$W397),0)</f>
        <v>0</v>
      </c>
      <c r="M397" s="186" t="str" cm="1">
        <f t="array" ref="M397">IF(OR($B397="",$S397="",$T397=""),"",IFERROR(IF($S397&lt;&gt;SUMPRODUCT(IFERROR(--MID($T397,SEARCH('Nhân công vận hành'!$A$3:$A$100,$T397)-1,1),0)),"",SUMPRODUCT(IFERROR(--MID($T397,SEARCH('Nhân công vận hành'!$A$3:$A$100,$T397)-1,1),0),'Nhân công vận hành'!#REF!)),""))</f>
        <v/>
      </c>
      <c r="N397" s="186" cm="1">
        <f t="array" ref="N397">IF(OR($B397="",$S397="",$T397=""),"",IFERROR(IF($S397&lt;&gt;SUMPRODUCT(IFERROR(--MID($T397,SEARCH('Nhân công vận hành'!$A$3:$A$100,$T397)-1,1),0)),"",SUMPRODUCT(IFERROR(--MID($T397,SEARCH('Nhân công vận hành'!$A$3:$A$100,$T397)-1,1),0),'Nhân công vận hành'!$E$3:$E$100)),""))</f>
        <v>322000</v>
      </c>
      <c r="O397" s="186" cm="1">
        <f t="array" ref="O397">IF(OR($B397="",$S397="",$T397=""),"",IFERROR(IF($S397&lt;&gt;SUMPRODUCT(IFERROR(--MID($T397,SEARCH('Nhân công vận hành'!$A$3:$A$100,$T397)-1,1),0)),"",SUMPRODUCT(IFERROR(--MID($T397,SEARCH('Nhân công vận hành'!$A$3:$A$100,$T397)-1,1),0),'Nhân công vận hành'!$F$3:$F$100)),""))</f>
        <v>308000</v>
      </c>
      <c r="P397" s="186" t="e">
        <f t="shared" ref="P397:P460" si="62">ROUND(SUM(IFERROR($X397,0),IFERROR($Y397,0),IFERROR($Z397,0),IFERROR($L397,0),IFERROR($M397,0)),-2)</f>
        <v>#VALUE!</v>
      </c>
      <c r="Q397" s="186">
        <f t="shared" ref="Q397:Q460" si="63">ROUND(SUM(IFERROR($X397,0),IFERROR($Y397,0),IFERROR($Z397,0),IFERROR($L397,0),IFERROR($N397,0)),-2)</f>
        <v>468400</v>
      </c>
      <c r="R397" s="186">
        <f t="shared" ref="R397:R460" si="64">ROUND(SUM(IFERROR($X397,0),IFERROR($Y397,0),IFERROR($Z397,0),IFERROR($L397,0),IFERROR($O397,0)),-2)</f>
        <v>454400</v>
      </c>
      <c r="S397" s="204">
        <v>1</v>
      </c>
      <c r="T397" s="204" t="s">
        <v>1993</v>
      </c>
      <c r="U397" s="137"/>
      <c r="V397" s="137"/>
      <c r="W397" s="137"/>
      <c r="X397" s="119">
        <f t="shared" ref="X397:X460" si="65">IF($K397&gt;0,$K397*1000*IF($K397&gt;=30000,0.9,1)*$E397%/$D397,"")</f>
        <v>85592.7</v>
      </c>
      <c r="Y397" s="119">
        <f t="shared" ref="Y397:Y460" si="66">IF($K397&gt;0,$K397*1000*$F397%/$D397,"")</f>
        <v>34342.75</v>
      </c>
      <c r="Z397" s="119">
        <f t="shared" ref="Z397:Z460" si="67">IF($K397&gt;0,$K397*1000*$G397%/$D397,"")</f>
        <v>26417.5</v>
      </c>
    </row>
    <row r="398" spans="1:26" ht="31.5">
      <c r="A398" s="144">
        <f>IF(D398="","",SUBTOTAL(3,$D$11:D398))</f>
        <v>310</v>
      </c>
      <c r="B398" s="144" t="s">
        <v>593</v>
      </c>
      <c r="C398" s="150" t="s">
        <v>594</v>
      </c>
      <c r="D398" s="145">
        <v>240</v>
      </c>
      <c r="E398" s="151">
        <v>18</v>
      </c>
      <c r="F398" s="152">
        <v>8.5</v>
      </c>
      <c r="G398" s="145">
        <v>5</v>
      </c>
      <c r="H398" s="144"/>
      <c r="I398" s="144"/>
      <c r="J398" s="144" t="s">
        <v>2052</v>
      </c>
      <c r="K398" s="121">
        <v>6134</v>
      </c>
      <c r="L398" s="80">
        <f t="shared" si="61"/>
        <v>0</v>
      </c>
      <c r="M398" s="186" t="str" cm="1">
        <f t="array" ref="M398">IF(OR($B398="",$S398="",$T398=""),"",IFERROR(IF($S398&lt;&gt;SUMPRODUCT(IFERROR(--MID($T398,SEARCH('Nhân công vận hành'!$A$3:$A$100,$T398)-1,1),0)),"",SUMPRODUCT(IFERROR(--MID($T398,SEARCH('Nhân công vận hành'!$A$3:$A$100,$T398)-1,1),0),'Nhân công vận hành'!#REF!)),""))</f>
        <v/>
      </c>
      <c r="N398" s="186" cm="1">
        <f t="array" ref="N398">IF(OR($B398="",$S398="",$T398=""),"",IFERROR(IF($S398&lt;&gt;SUMPRODUCT(IFERROR(--MID($T398,SEARCH('Nhân công vận hành'!$A$3:$A$100,$T398)-1,1),0)),"",SUMPRODUCT(IFERROR(--MID($T398,SEARCH('Nhân công vận hành'!$A$3:$A$100,$T398)-1,1),0),'Nhân công vận hành'!$E$3:$E$100)),""))</f>
        <v>322000</v>
      </c>
      <c r="O398" s="186" cm="1">
        <f t="array" ref="O398">IF(OR($B398="",$S398="",$T398=""),"",IFERROR(IF($S398&lt;&gt;SUMPRODUCT(IFERROR(--MID($T398,SEARCH('Nhân công vận hành'!$A$3:$A$100,$T398)-1,1),0)),"",SUMPRODUCT(IFERROR(--MID($T398,SEARCH('Nhân công vận hành'!$A$3:$A$100,$T398)-1,1),0),'Nhân công vận hành'!$F$3:$F$100)),""))</f>
        <v>308000</v>
      </c>
      <c r="P398" s="186" t="e">
        <f t="shared" si="62"/>
        <v>#VALUE!</v>
      </c>
      <c r="Q398" s="186">
        <f t="shared" si="63"/>
        <v>330100</v>
      </c>
      <c r="R398" s="186">
        <f t="shared" si="64"/>
        <v>316100</v>
      </c>
      <c r="S398" s="204">
        <v>1</v>
      </c>
      <c r="T398" s="204" t="s">
        <v>1993</v>
      </c>
      <c r="U398" s="137"/>
      <c r="V398" s="137"/>
      <c r="W398" s="137"/>
      <c r="X398" s="119">
        <f t="shared" si="65"/>
        <v>4600.5</v>
      </c>
      <c r="Y398" s="119">
        <f t="shared" si="66"/>
        <v>2172.4583333333335</v>
      </c>
      <c r="Z398" s="119">
        <f t="shared" si="67"/>
        <v>1277.9166666666667</v>
      </c>
    </row>
    <row r="399" spans="1:26" ht="63">
      <c r="A399" s="144" t="str">
        <f>IF(D399="","",SUBTOTAL(3,$D$11:D399))</f>
        <v/>
      </c>
      <c r="B399" s="148" t="s">
        <v>595</v>
      </c>
      <c r="C399" s="146" t="s">
        <v>596</v>
      </c>
      <c r="D399" s="144"/>
      <c r="E399" s="144"/>
      <c r="F399" s="144"/>
      <c r="G399" s="144"/>
      <c r="H399" s="144"/>
      <c r="I399" s="144"/>
      <c r="J399" s="144">
        <v>0</v>
      </c>
      <c r="K399" s="121"/>
      <c r="L399" s="80">
        <f t="shared" si="61"/>
        <v>0</v>
      </c>
      <c r="M399" s="186"/>
      <c r="N399" s="186"/>
      <c r="O399" s="186"/>
      <c r="P399" s="186"/>
      <c r="Q399" s="186"/>
      <c r="R399" s="186"/>
      <c r="S399" s="204" t="s">
        <v>1992</v>
      </c>
      <c r="T399" s="204" t="s">
        <v>1992</v>
      </c>
      <c r="U399" s="137"/>
      <c r="V399" s="137"/>
      <c r="W399" s="137"/>
      <c r="X399" s="119"/>
      <c r="Y399" s="119"/>
      <c r="Z399" s="119"/>
    </row>
    <row r="400" spans="1:26" ht="31.5">
      <c r="A400" s="144">
        <f>IF(D400="","",SUBTOTAL(3,$D$11:D400))</f>
        <v>311</v>
      </c>
      <c r="B400" s="144" t="s">
        <v>597</v>
      </c>
      <c r="C400" s="150" t="s">
        <v>598</v>
      </c>
      <c r="D400" s="145">
        <v>270</v>
      </c>
      <c r="E400" s="151">
        <v>17</v>
      </c>
      <c r="F400" s="152">
        <v>5.3</v>
      </c>
      <c r="G400" s="145">
        <v>5</v>
      </c>
      <c r="H400" s="144"/>
      <c r="I400" s="144"/>
      <c r="J400" s="144" t="s">
        <v>2054</v>
      </c>
      <c r="K400" s="121">
        <v>1101564</v>
      </c>
      <c r="L400" s="80">
        <f t="shared" si="61"/>
        <v>0</v>
      </c>
      <c r="M400" s="186" t="str" cm="1">
        <f t="array" ref="M400">IF(OR($B400="",$S400="",$T400=""),"",IFERROR(IF($S400&lt;&gt;SUMPRODUCT(IFERROR(--MID($T400,SEARCH('Nhân công vận hành'!$A$3:$A$100,$T400)-1,1),0)),"",SUMPRODUCT(IFERROR(--MID($T400,SEARCH('Nhân công vận hành'!$A$3:$A$100,$T400)-1,1),0),'Nhân công vận hành'!#REF!)),""))</f>
        <v/>
      </c>
      <c r="N400" s="186" cm="1">
        <f t="array" ref="N400">IF(OR($B400="",$S400="",$T400=""),"",IFERROR(IF($S400&lt;&gt;SUMPRODUCT(IFERROR(--MID($T400,SEARCH('Nhân công vận hành'!$A$3:$A$100,$T400)-1,1),0)),"",SUMPRODUCT(IFERROR(--MID($T400,SEARCH('Nhân công vận hành'!$A$3:$A$100,$T400)-1,1),0),'Nhân công vận hành'!$E$3:$E$100)),""))</f>
        <v>644000</v>
      </c>
      <c r="O400" s="186" cm="1">
        <f t="array" ref="O400">IF(OR($B400="",$S400="",$T400=""),"",IFERROR(IF($S400&lt;&gt;SUMPRODUCT(IFERROR(--MID($T400,SEARCH('Nhân công vận hành'!$A$3:$A$100,$T400)-1,1),0)),"",SUMPRODUCT(IFERROR(--MID($T400,SEARCH('Nhân công vận hành'!$A$3:$A$100,$T400)-1,1),0),'Nhân công vận hành'!$F$3:$F$100)),""))</f>
        <v>616000</v>
      </c>
      <c r="P400" s="186" t="e">
        <f t="shared" si="62"/>
        <v>#VALUE!</v>
      </c>
      <c r="Q400" s="186">
        <f t="shared" si="63"/>
        <v>1688400</v>
      </c>
      <c r="R400" s="186">
        <f t="shared" si="64"/>
        <v>1660400</v>
      </c>
      <c r="S400" s="204">
        <v>2</v>
      </c>
      <c r="T400" s="204" t="s">
        <v>1995</v>
      </c>
      <c r="U400" s="137"/>
      <c r="V400" s="137"/>
      <c r="W400" s="137"/>
      <c r="X400" s="119">
        <f t="shared" si="65"/>
        <v>624219.6</v>
      </c>
      <c r="Y400" s="119">
        <f t="shared" si="66"/>
        <v>216232.93333333332</v>
      </c>
      <c r="Z400" s="119">
        <f t="shared" si="67"/>
        <v>203993.33333333334</v>
      </c>
    </row>
    <row r="401" spans="1:26" ht="31.5">
      <c r="A401" s="144">
        <f>IF(D401="","",SUBTOTAL(3,$D$11:D401))</f>
        <v>312</v>
      </c>
      <c r="B401" s="144" t="s">
        <v>599</v>
      </c>
      <c r="C401" s="150" t="s">
        <v>600</v>
      </c>
      <c r="D401" s="145">
        <v>270</v>
      </c>
      <c r="E401" s="151">
        <v>17</v>
      </c>
      <c r="F401" s="152">
        <v>5.3</v>
      </c>
      <c r="G401" s="145">
        <v>5</v>
      </c>
      <c r="H401" s="144"/>
      <c r="I401" s="144"/>
      <c r="J401" s="144" t="s">
        <v>2054</v>
      </c>
      <c r="K401" s="121">
        <v>1376725</v>
      </c>
      <c r="L401" s="80">
        <f t="shared" si="61"/>
        <v>0</v>
      </c>
      <c r="M401" s="186" t="str" cm="1">
        <f t="array" ref="M401">IF(OR($B401="",$S401="",$T401=""),"",IFERROR(IF($S401&lt;&gt;SUMPRODUCT(IFERROR(--MID($T401,SEARCH('Nhân công vận hành'!$A$3:$A$100,$T401)-1,1),0)),"",SUMPRODUCT(IFERROR(--MID($T401,SEARCH('Nhân công vận hành'!$A$3:$A$100,$T401)-1,1),0),'Nhân công vận hành'!#REF!)),""))</f>
        <v/>
      </c>
      <c r="N401" s="186" cm="1">
        <f t="array" ref="N401">IF(OR($B401="",$S401="",$T401=""),"",IFERROR(IF($S401&lt;&gt;SUMPRODUCT(IFERROR(--MID($T401,SEARCH('Nhân công vận hành'!$A$3:$A$100,$T401)-1,1),0)),"",SUMPRODUCT(IFERROR(--MID($T401,SEARCH('Nhân công vận hành'!$A$3:$A$100,$T401)-1,1),0),'Nhân công vận hành'!$E$3:$E$100)),""))</f>
        <v>644000</v>
      </c>
      <c r="O401" s="186" cm="1">
        <f t="array" ref="O401">IF(OR($B401="",$S401="",$T401=""),"",IFERROR(IF($S401&lt;&gt;SUMPRODUCT(IFERROR(--MID($T401,SEARCH('Nhân công vận hành'!$A$3:$A$100,$T401)-1,1),0)),"",SUMPRODUCT(IFERROR(--MID($T401,SEARCH('Nhân công vận hành'!$A$3:$A$100,$T401)-1,1),0),'Nhân công vận hành'!$F$3:$F$100)),""))</f>
        <v>616000</v>
      </c>
      <c r="P401" s="186" t="e">
        <f t="shared" si="62"/>
        <v>#VALUE!</v>
      </c>
      <c r="Q401" s="186">
        <f t="shared" si="63"/>
        <v>1949300</v>
      </c>
      <c r="R401" s="186">
        <f t="shared" si="64"/>
        <v>1921300</v>
      </c>
      <c r="S401" s="204">
        <v>2</v>
      </c>
      <c r="T401" s="204" t="s">
        <v>1995</v>
      </c>
      <c r="U401" s="137"/>
      <c r="V401" s="137"/>
      <c r="W401" s="137"/>
      <c r="X401" s="119">
        <f t="shared" si="65"/>
        <v>780144.16666666674</v>
      </c>
      <c r="Y401" s="119">
        <f t="shared" si="66"/>
        <v>270246.01851851854</v>
      </c>
      <c r="Z401" s="119">
        <f t="shared" si="67"/>
        <v>254949.07407407407</v>
      </c>
    </row>
    <row r="402" spans="1:26" ht="47.25">
      <c r="A402" s="144" t="str">
        <f>IF(D402="","",SUBTOTAL(3,$D$11:D402))</f>
        <v/>
      </c>
      <c r="B402" s="148" t="s">
        <v>601</v>
      </c>
      <c r="C402" s="146" t="s">
        <v>602</v>
      </c>
      <c r="D402" s="144"/>
      <c r="E402" s="144"/>
      <c r="F402" s="144"/>
      <c r="G402" s="144"/>
      <c r="H402" s="144"/>
      <c r="I402" s="144"/>
      <c r="J402" s="144">
        <v>0</v>
      </c>
      <c r="K402" s="121"/>
      <c r="L402" s="80">
        <f t="shared" si="61"/>
        <v>0</v>
      </c>
      <c r="M402" s="186"/>
      <c r="N402" s="186"/>
      <c r="O402" s="186"/>
      <c r="P402" s="186"/>
      <c r="Q402" s="186"/>
      <c r="R402" s="186"/>
      <c r="S402" s="204" t="s">
        <v>1992</v>
      </c>
      <c r="T402" s="204" t="s">
        <v>1992</v>
      </c>
      <c r="U402" s="137"/>
      <c r="V402" s="137"/>
      <c r="W402" s="137"/>
      <c r="X402" s="119"/>
      <c r="Y402" s="119"/>
      <c r="Z402" s="119"/>
    </row>
    <row r="403" spans="1:26" ht="31.5">
      <c r="A403" s="144">
        <f>IF(D403="","",SUBTOTAL(3,$D$11:D403))</f>
        <v>313</v>
      </c>
      <c r="B403" s="144" t="s">
        <v>603</v>
      </c>
      <c r="C403" s="150" t="s">
        <v>604</v>
      </c>
      <c r="D403" s="145">
        <v>285</v>
      </c>
      <c r="E403" s="151">
        <v>13</v>
      </c>
      <c r="F403" s="152">
        <v>3.9</v>
      </c>
      <c r="G403" s="145">
        <v>6</v>
      </c>
      <c r="H403" s="145">
        <v>84</v>
      </c>
      <c r="I403" s="144" t="s">
        <v>15</v>
      </c>
      <c r="J403" s="144" t="s">
        <v>2054</v>
      </c>
      <c r="K403" s="121">
        <v>11436520</v>
      </c>
      <c r="L403" s="80">
        <f t="shared" si="61"/>
        <v>1753209.8181818179</v>
      </c>
      <c r="M403" s="186" t="str" cm="1">
        <f t="array" ref="M403">IF(OR($B403="",$S403="",$T403=""),"",IFERROR(IF($S403&lt;&gt;SUMPRODUCT(IFERROR(--MID($T403,SEARCH('Nhân công vận hành'!$A$3:$A$100,$T403)-1,1),0)),"",SUMPRODUCT(IFERROR(--MID($T403,SEARCH('Nhân công vận hành'!$A$3:$A$100,$T403)-1,1),0),'Nhân công vận hành'!#REF!)),""))</f>
        <v/>
      </c>
      <c r="N403" s="186" cm="1">
        <f t="array" ref="N403">IF(OR($B403="",$S403="",$T403=""),"",IFERROR(IF($S403&lt;&gt;SUMPRODUCT(IFERROR(--MID($T403,SEARCH('Nhân công vận hành'!$A$3:$A$100,$T403)-1,1),0)),"",SUMPRODUCT(IFERROR(--MID($T403,SEARCH('Nhân công vận hành'!$A$3:$A$100,$T403)-1,1),0),'Nhân công vận hành'!$E$3:$E$100)),""))</f>
        <v>644000</v>
      </c>
      <c r="O403" s="186" cm="1">
        <f t="array" ref="O403">IF(OR($B403="",$S403="",$T403=""),"",IFERROR(IF($S403&lt;&gt;SUMPRODUCT(IFERROR(--MID($T403,SEARCH('Nhân công vận hành'!$A$3:$A$100,$T403)-1,1),0)),"",SUMPRODUCT(IFERROR(--MID($T403,SEARCH('Nhân công vận hành'!$A$3:$A$100,$T403)-1,1),0),'Nhân công vận hành'!$F$3:$F$100)),""))</f>
        <v>616000</v>
      </c>
      <c r="P403" s="186" t="e">
        <f t="shared" si="62"/>
        <v>#VALUE!</v>
      </c>
      <c r="Q403" s="186">
        <f t="shared" si="63"/>
        <v>11064900</v>
      </c>
      <c r="R403" s="186">
        <f t="shared" si="64"/>
        <v>11036900</v>
      </c>
      <c r="S403" s="204">
        <v>2</v>
      </c>
      <c r="T403" s="204" t="s">
        <v>1995</v>
      </c>
      <c r="U403" s="137"/>
      <c r="V403" s="137"/>
      <c r="W403" s="154">
        <f>H403</f>
        <v>84</v>
      </c>
      <c r="X403" s="119">
        <f t="shared" si="65"/>
        <v>4694992.4210526319</v>
      </c>
      <c r="Y403" s="119">
        <f t="shared" si="66"/>
        <v>1564997.4736842106</v>
      </c>
      <c r="Z403" s="119">
        <f t="shared" si="67"/>
        <v>2407688.4210526315</v>
      </c>
    </row>
    <row r="404" spans="1:26" ht="31.5">
      <c r="A404" s="144">
        <f>IF(D404="","",SUBTOTAL(3,$D$11:D404))</f>
        <v>314</v>
      </c>
      <c r="B404" s="144" t="s">
        <v>605</v>
      </c>
      <c r="C404" s="150" t="s">
        <v>606</v>
      </c>
      <c r="D404" s="145">
        <v>285</v>
      </c>
      <c r="E404" s="151">
        <v>13</v>
      </c>
      <c r="F404" s="152">
        <v>3.9</v>
      </c>
      <c r="G404" s="145">
        <v>6</v>
      </c>
      <c r="H404" s="145">
        <v>138</v>
      </c>
      <c r="I404" s="144" t="s">
        <v>15</v>
      </c>
      <c r="J404" s="144" t="s">
        <v>2054</v>
      </c>
      <c r="K404" s="121">
        <v>16668260</v>
      </c>
      <c r="L404" s="80">
        <f t="shared" si="61"/>
        <v>2880273.2727272725</v>
      </c>
      <c r="M404" s="186" t="str" cm="1">
        <f t="array" ref="M404">IF(OR($B404="",$S404="",$T404=""),"",IFERROR(IF($S404&lt;&gt;SUMPRODUCT(IFERROR(--MID($T404,SEARCH('Nhân công vận hành'!$A$3:$A$100,$T404)-1,1),0)),"",SUMPRODUCT(IFERROR(--MID($T404,SEARCH('Nhân công vận hành'!$A$3:$A$100,$T404)-1,1),0),'Nhân công vận hành'!#REF!)),""))</f>
        <v/>
      </c>
      <c r="N404" s="186" cm="1">
        <f t="array" ref="N404">IF(OR($B404="",$S404="",$T404=""),"",IFERROR(IF($S404&lt;&gt;SUMPRODUCT(IFERROR(--MID($T404,SEARCH('Nhân công vận hành'!$A$3:$A$100,$T404)-1,1),0)),"",SUMPRODUCT(IFERROR(--MID($T404,SEARCH('Nhân công vận hành'!$A$3:$A$100,$T404)-1,1),0),'Nhân công vận hành'!$E$3:$E$100)),""))</f>
        <v>644000</v>
      </c>
      <c r="O404" s="186" cm="1">
        <f t="array" ref="O404">IF(OR($B404="",$S404="",$T404=""),"",IFERROR(IF($S404&lt;&gt;SUMPRODUCT(IFERROR(--MID($T404,SEARCH('Nhân công vận hành'!$A$3:$A$100,$T404)-1,1),0)),"",SUMPRODUCT(IFERROR(--MID($T404,SEARCH('Nhân công vận hành'!$A$3:$A$100,$T404)-1,1),0),'Nhân công vận hành'!$F$3:$F$100)),""))</f>
        <v>616000</v>
      </c>
      <c r="P404" s="186" t="e">
        <f t="shared" si="62"/>
        <v>#VALUE!</v>
      </c>
      <c r="Q404" s="186">
        <f t="shared" si="63"/>
        <v>16157100</v>
      </c>
      <c r="R404" s="186">
        <f t="shared" si="64"/>
        <v>16129100</v>
      </c>
      <c r="S404" s="204">
        <v>2</v>
      </c>
      <c r="T404" s="204" t="s">
        <v>1995</v>
      </c>
      <c r="U404" s="137"/>
      <c r="V404" s="137"/>
      <c r="W404" s="154">
        <f>H404</f>
        <v>138</v>
      </c>
      <c r="X404" s="119">
        <f t="shared" si="65"/>
        <v>6842759.3684210526</v>
      </c>
      <c r="Y404" s="119">
        <f t="shared" si="66"/>
        <v>2280919.789473684</v>
      </c>
      <c r="Z404" s="119">
        <f t="shared" si="67"/>
        <v>3509107.3684210526</v>
      </c>
    </row>
    <row r="405" spans="1:26" ht="31.5">
      <c r="A405" s="144" t="str">
        <f>IF(D405="","",SUBTOTAL(3,$D$11:D405))</f>
        <v/>
      </c>
      <c r="B405" s="148" t="s">
        <v>607</v>
      </c>
      <c r="C405" s="146" t="s">
        <v>608</v>
      </c>
      <c r="D405" s="144"/>
      <c r="E405" s="144"/>
      <c r="F405" s="144"/>
      <c r="G405" s="144"/>
      <c r="H405" s="144"/>
      <c r="I405" s="144"/>
      <c r="J405" s="144">
        <v>0</v>
      </c>
      <c r="K405" s="121"/>
      <c r="L405" s="80">
        <f t="shared" si="61"/>
        <v>0</v>
      </c>
      <c r="M405" s="186"/>
      <c r="N405" s="186"/>
      <c r="O405" s="186"/>
      <c r="P405" s="186"/>
      <c r="Q405" s="186"/>
      <c r="R405" s="186"/>
      <c r="S405" s="204" t="s">
        <v>1992</v>
      </c>
      <c r="T405" s="204" t="s">
        <v>1992</v>
      </c>
      <c r="U405" s="137"/>
      <c r="V405" s="137"/>
      <c r="W405" s="137"/>
      <c r="X405" s="119"/>
      <c r="Y405" s="119"/>
      <c r="Z405" s="119"/>
    </row>
    <row r="406" spans="1:26" ht="31.5">
      <c r="A406" s="144">
        <f>IF(D406="","",SUBTOTAL(3,$D$11:D406))</f>
        <v>315</v>
      </c>
      <c r="B406" s="144" t="s">
        <v>609</v>
      </c>
      <c r="C406" s="150" t="s">
        <v>610</v>
      </c>
      <c r="D406" s="145">
        <v>285</v>
      </c>
      <c r="E406" s="151">
        <v>13</v>
      </c>
      <c r="F406" s="152">
        <v>3.9</v>
      </c>
      <c r="G406" s="145">
        <v>6</v>
      </c>
      <c r="H406" s="145">
        <v>38</v>
      </c>
      <c r="I406" s="144" t="s">
        <v>15</v>
      </c>
      <c r="J406" s="144" t="s">
        <v>2054</v>
      </c>
      <c r="K406" s="121">
        <v>12651359</v>
      </c>
      <c r="L406" s="80">
        <f t="shared" si="61"/>
        <v>793118.72727272718</v>
      </c>
      <c r="M406" s="186" t="str" cm="1">
        <f t="array" ref="M406">IF(OR($B406="",$S406="",$T406=""),"",IFERROR(IF($S406&lt;&gt;SUMPRODUCT(IFERROR(--MID($T406,SEARCH('Nhân công vận hành'!$A$3:$A$100,$T406)-1,1),0)),"",SUMPRODUCT(IFERROR(--MID($T406,SEARCH('Nhân công vận hành'!$A$3:$A$100,$T406)-1,1),0),'Nhân công vận hành'!#REF!)),""))</f>
        <v/>
      </c>
      <c r="N406" s="186" cm="1">
        <f t="array" ref="N406">IF(OR($B406="",$S406="",$T406=""),"",IFERROR(IF($S406&lt;&gt;SUMPRODUCT(IFERROR(--MID($T406,SEARCH('Nhân công vận hành'!$A$3:$A$100,$T406)-1,1),0)),"",SUMPRODUCT(IFERROR(--MID($T406,SEARCH('Nhân công vận hành'!$A$3:$A$100,$T406)-1,1),0),'Nhân công vận hành'!$E$3:$E$100)),""))</f>
        <v>644000</v>
      </c>
      <c r="O406" s="186" cm="1">
        <f t="array" ref="O406">IF(OR($B406="",$S406="",$T406=""),"",IFERROR(IF($S406&lt;&gt;SUMPRODUCT(IFERROR(--MID($T406,SEARCH('Nhân công vận hành'!$A$3:$A$100,$T406)-1,1),0)),"",SUMPRODUCT(IFERROR(--MID($T406,SEARCH('Nhân công vận hành'!$A$3:$A$100,$T406)-1,1),0),'Nhân công vận hành'!$F$3:$F$100)),""))</f>
        <v>616000</v>
      </c>
      <c r="P406" s="186" t="e">
        <f t="shared" si="62"/>
        <v>#VALUE!</v>
      </c>
      <c r="Q406" s="186">
        <f t="shared" si="63"/>
        <v>11025500</v>
      </c>
      <c r="R406" s="186">
        <f t="shared" si="64"/>
        <v>10997500</v>
      </c>
      <c r="S406" s="204">
        <v>2</v>
      </c>
      <c r="T406" s="204" t="s">
        <v>1995</v>
      </c>
      <c r="U406" s="137"/>
      <c r="V406" s="137"/>
      <c r="W406" s="154">
        <f>H406</f>
        <v>38</v>
      </c>
      <c r="X406" s="119">
        <f t="shared" si="65"/>
        <v>5193715.8</v>
      </c>
      <c r="Y406" s="119">
        <f t="shared" si="66"/>
        <v>1731238.6</v>
      </c>
      <c r="Z406" s="119">
        <f t="shared" si="67"/>
        <v>2663444</v>
      </c>
    </row>
    <row r="407" spans="1:26" ht="31.5">
      <c r="A407" s="144" t="str">
        <f>IF(D407="","",SUBTOTAL(3,$D$11:D407))</f>
        <v/>
      </c>
      <c r="B407" s="148" t="s">
        <v>611</v>
      </c>
      <c r="C407" s="146" t="s">
        <v>612</v>
      </c>
      <c r="D407" s="144"/>
      <c r="E407" s="144"/>
      <c r="F407" s="144"/>
      <c r="G407" s="144"/>
      <c r="H407" s="144"/>
      <c r="I407" s="144"/>
      <c r="J407" s="144">
        <v>0</v>
      </c>
      <c r="K407" s="121"/>
      <c r="L407" s="80">
        <f t="shared" si="61"/>
        <v>0</v>
      </c>
      <c r="M407" s="186"/>
      <c r="N407" s="186"/>
      <c r="O407" s="186"/>
      <c r="P407" s="186"/>
      <c r="Q407" s="186"/>
      <c r="R407" s="186"/>
      <c r="S407" s="204" t="s">
        <v>1992</v>
      </c>
      <c r="T407" s="204" t="s">
        <v>1992</v>
      </c>
      <c r="U407" s="137"/>
      <c r="V407" s="137"/>
      <c r="W407" s="137"/>
      <c r="X407" s="119"/>
      <c r="Y407" s="119"/>
      <c r="Z407" s="119"/>
    </row>
    <row r="408" spans="1:26" ht="31.5">
      <c r="A408" s="144">
        <f>IF(D408="","",SUBTOTAL(3,$D$11:D408))</f>
        <v>316</v>
      </c>
      <c r="B408" s="144" t="s">
        <v>613</v>
      </c>
      <c r="C408" s="150" t="s">
        <v>614</v>
      </c>
      <c r="D408" s="145">
        <v>240</v>
      </c>
      <c r="E408" s="151">
        <v>13</v>
      </c>
      <c r="F408" s="152">
        <v>3.2</v>
      </c>
      <c r="G408" s="145">
        <v>6</v>
      </c>
      <c r="H408" s="145">
        <v>675</v>
      </c>
      <c r="I408" s="144" t="s">
        <v>188</v>
      </c>
      <c r="J408" s="144" t="s">
        <v>2054</v>
      </c>
      <c r="K408" s="121">
        <v>41605242</v>
      </c>
      <c r="L408" s="80">
        <f t="shared" si="61"/>
        <v>1562131.4231250002</v>
      </c>
      <c r="M408" s="186" t="str" cm="1">
        <f t="array" ref="M408">IF(OR($B408="",$S408="",$T408=""),"",IFERROR(IF($S408&lt;&gt;SUMPRODUCT(IFERROR(--MID($T408,SEARCH('Nhân công vận hành'!$A$3:$A$100,$T408)-1,1),0)),"",SUMPRODUCT(IFERROR(--MID($T408,SEARCH('Nhân công vận hành'!$A$3:$A$100,$T408)-1,1),0),'Nhân công vận hành'!#REF!)),""))</f>
        <v/>
      </c>
      <c r="N408" s="186" cm="1">
        <f t="array" ref="N408">IF(OR($B408="",$S408="",$T408=""),"",IFERROR(IF($S408&lt;&gt;SUMPRODUCT(IFERROR(--MID($T408,SEARCH('Nhân công vận hành'!$A$3:$A$100,$T408)-1,1),0)),"",SUMPRODUCT(IFERROR(--MID($T408,SEARCH('Nhân công vận hành'!$A$3:$A$100,$T408)-1,1),0),'Nhân công vận hành'!$E$3:$E$100)),""))</f>
        <v>644000</v>
      </c>
      <c r="O408" s="186" cm="1">
        <f t="array" ref="O408">IF(OR($B408="",$S408="",$T408=""),"",IFERROR(IF($S408&lt;&gt;SUMPRODUCT(IFERROR(--MID($T408,SEARCH('Nhân công vận hành'!$A$3:$A$100,$T408)-1,1),0)),"",SUMPRODUCT(IFERROR(--MID($T408,SEARCH('Nhân công vận hành'!$A$3:$A$100,$T408)-1,1),0),'Nhân công vận hành'!$F$3:$F$100)),""))</f>
        <v>616000</v>
      </c>
      <c r="P408" s="186" t="e">
        <f t="shared" si="62"/>
        <v>#VALUE!</v>
      </c>
      <c r="Q408" s="186">
        <f t="shared" si="63"/>
        <v>38437400</v>
      </c>
      <c r="R408" s="186">
        <f t="shared" si="64"/>
        <v>38409400</v>
      </c>
      <c r="S408" s="204">
        <v>2</v>
      </c>
      <c r="T408" s="204" t="s">
        <v>1995</v>
      </c>
      <c r="U408" s="154">
        <f>H408</f>
        <v>675</v>
      </c>
      <c r="V408" s="137"/>
      <c r="W408" s="137"/>
      <c r="X408" s="119">
        <f t="shared" si="65"/>
        <v>20282555.475000001</v>
      </c>
      <c r="Y408" s="119">
        <f t="shared" si="66"/>
        <v>5547365.5999999996</v>
      </c>
      <c r="Z408" s="119">
        <f t="shared" si="67"/>
        <v>10401310.5</v>
      </c>
    </row>
    <row r="409" spans="1:26" ht="31.5">
      <c r="A409" s="144" t="str">
        <f>IF(D409="","",SUBTOTAL(3,$D$11:D409))</f>
        <v/>
      </c>
      <c r="B409" s="148" t="s">
        <v>615</v>
      </c>
      <c r="C409" s="146" t="s">
        <v>616</v>
      </c>
      <c r="D409" s="144"/>
      <c r="E409" s="144"/>
      <c r="F409" s="144"/>
      <c r="G409" s="144"/>
      <c r="H409" s="144"/>
      <c r="I409" s="144"/>
      <c r="J409" s="144">
        <v>0</v>
      </c>
      <c r="K409" s="121"/>
      <c r="L409" s="80">
        <f t="shared" si="61"/>
        <v>0</v>
      </c>
      <c r="M409" s="186"/>
      <c r="N409" s="186"/>
      <c r="O409" s="186"/>
      <c r="P409" s="186"/>
      <c r="Q409" s="186"/>
      <c r="R409" s="186"/>
      <c r="S409" s="204" t="s">
        <v>1992</v>
      </c>
      <c r="T409" s="204" t="s">
        <v>1992</v>
      </c>
      <c r="U409" s="137"/>
      <c r="V409" s="137"/>
      <c r="W409" s="137"/>
      <c r="X409" s="119"/>
      <c r="Y409" s="119"/>
      <c r="Z409" s="119"/>
    </row>
    <row r="410" spans="1:26" ht="31.5">
      <c r="A410" s="144">
        <f>IF(D410="","",SUBTOTAL(3,$D$11:D410))</f>
        <v>317</v>
      </c>
      <c r="B410" s="144" t="s">
        <v>617</v>
      </c>
      <c r="C410" s="150" t="s">
        <v>618</v>
      </c>
      <c r="D410" s="145">
        <v>240</v>
      </c>
      <c r="E410" s="151">
        <v>18</v>
      </c>
      <c r="F410" s="152">
        <v>1.8</v>
      </c>
      <c r="G410" s="145">
        <v>6</v>
      </c>
      <c r="H410" s="145">
        <v>16</v>
      </c>
      <c r="I410" s="144" t="s">
        <v>188</v>
      </c>
      <c r="J410" s="144" t="s">
        <v>2052</v>
      </c>
      <c r="K410" s="121">
        <v>2207026</v>
      </c>
      <c r="L410" s="80">
        <f t="shared" si="61"/>
        <v>37028.300400000007</v>
      </c>
      <c r="M410" s="186" t="str" cm="1">
        <f t="array" ref="M410">IF(OR($B410="",$S410="",$T410=""),"",IFERROR(IF($S410&lt;&gt;SUMPRODUCT(IFERROR(--MID($T410,SEARCH('Nhân công vận hành'!$A$3:$A$100,$T410)-1,1),0)),"",SUMPRODUCT(IFERROR(--MID($T410,SEARCH('Nhân công vận hành'!$A$3:$A$100,$T410)-1,1),0),'Nhân công vận hành'!#REF!)),""))</f>
        <v/>
      </c>
      <c r="N410" s="186" cm="1">
        <f t="array" ref="N410">IF(OR($B410="",$S410="",$T410=""),"",IFERROR(IF($S410&lt;&gt;SUMPRODUCT(IFERROR(--MID($T410,SEARCH('Nhân công vận hành'!$A$3:$A$100,$T410)-1,1),0)),"",SUMPRODUCT(IFERROR(--MID($T410,SEARCH('Nhân công vận hành'!$A$3:$A$100,$T410)-1,1),0),'Nhân công vận hành'!$E$3:$E$100)),""))</f>
        <v>322000</v>
      </c>
      <c r="O410" s="186" cm="1">
        <f t="array" ref="O410">IF(OR($B410="",$S410="",$T410=""),"",IFERROR(IF($S410&lt;&gt;SUMPRODUCT(IFERROR(--MID($T410,SEARCH('Nhân công vận hành'!$A$3:$A$100,$T410)-1,1),0)),"",SUMPRODUCT(IFERROR(--MID($T410,SEARCH('Nhân công vận hành'!$A$3:$A$100,$T410)-1,1),0),'Nhân công vận hành'!$F$3:$F$100)),""))</f>
        <v>308000</v>
      </c>
      <c r="P410" s="186" t="e">
        <f t="shared" si="62"/>
        <v>#VALUE!</v>
      </c>
      <c r="Q410" s="186">
        <f t="shared" si="63"/>
        <v>2566100</v>
      </c>
      <c r="R410" s="186">
        <f t="shared" si="64"/>
        <v>2552100</v>
      </c>
      <c r="S410" s="204">
        <v>1</v>
      </c>
      <c r="T410" s="204" t="s">
        <v>1993</v>
      </c>
      <c r="U410" s="154">
        <f>H410</f>
        <v>16</v>
      </c>
      <c r="V410" s="137"/>
      <c r="W410" s="137"/>
      <c r="X410" s="119">
        <f t="shared" si="65"/>
        <v>1489742.55</v>
      </c>
      <c r="Y410" s="119">
        <f t="shared" si="66"/>
        <v>165526.95000000004</v>
      </c>
      <c r="Z410" s="119">
        <f t="shared" si="67"/>
        <v>551756.5</v>
      </c>
    </row>
    <row r="411" spans="1:26" ht="31.5">
      <c r="A411" s="144" t="str">
        <f>IF(D411="","",SUBTOTAL(3,$D$11:D411))</f>
        <v/>
      </c>
      <c r="B411" s="148" t="s">
        <v>619</v>
      </c>
      <c r="C411" s="146" t="s">
        <v>620</v>
      </c>
      <c r="D411" s="144"/>
      <c r="E411" s="144"/>
      <c r="F411" s="144"/>
      <c r="G411" s="144"/>
      <c r="H411" s="144"/>
      <c r="I411" s="144"/>
      <c r="J411" s="144">
        <v>0</v>
      </c>
      <c r="K411" s="121"/>
      <c r="L411" s="80">
        <f t="shared" si="61"/>
        <v>0</v>
      </c>
      <c r="M411" s="186"/>
      <c r="N411" s="186"/>
      <c r="O411" s="186"/>
      <c r="P411" s="186"/>
      <c r="Q411" s="186"/>
      <c r="R411" s="186"/>
      <c r="S411" s="204" t="s">
        <v>1992</v>
      </c>
      <c r="T411" s="204" t="s">
        <v>1992</v>
      </c>
      <c r="U411" s="137"/>
      <c r="V411" s="137"/>
      <c r="W411" s="137"/>
      <c r="X411" s="119"/>
      <c r="Y411" s="119"/>
      <c r="Z411" s="119"/>
    </row>
    <row r="412" spans="1:26" ht="31.5">
      <c r="A412" s="144">
        <f>IF(D412="","",SUBTOTAL(3,$D$11:D412))</f>
        <v>318</v>
      </c>
      <c r="B412" s="144" t="s">
        <v>621</v>
      </c>
      <c r="C412" s="150" t="s">
        <v>622</v>
      </c>
      <c r="D412" s="145">
        <v>250</v>
      </c>
      <c r="E412" s="151">
        <v>13</v>
      </c>
      <c r="F412" s="152">
        <v>4.5</v>
      </c>
      <c r="G412" s="145">
        <v>5</v>
      </c>
      <c r="H412" s="145">
        <v>28</v>
      </c>
      <c r="I412" s="144" t="s">
        <v>15</v>
      </c>
      <c r="J412" s="144" t="s">
        <v>2054</v>
      </c>
      <c r="K412" s="121">
        <v>1043321</v>
      </c>
      <c r="L412" s="80">
        <f t="shared" si="61"/>
        <v>584403.27272727271</v>
      </c>
      <c r="M412" s="186" t="str" cm="1">
        <f t="array" ref="M412">IF(OR($B412="",$S412="",$T412=""),"",IFERROR(IF($S412&lt;&gt;SUMPRODUCT(IFERROR(--MID($T412,SEARCH('Nhân công vận hành'!$A$3:$A$100,$T412)-1,1),0)),"",SUMPRODUCT(IFERROR(--MID($T412,SEARCH('Nhân công vận hành'!$A$3:$A$100,$T412)-1,1),0),'Nhân công vận hành'!#REF!)),""))</f>
        <v/>
      </c>
      <c r="N412" s="186" cm="1">
        <f t="array" ref="N412">IF(OR($B412="",$S412="",$T412=""),"",IFERROR(IF($S412&lt;&gt;SUMPRODUCT(IFERROR(--MID($T412,SEARCH('Nhân công vận hành'!$A$3:$A$100,$T412)-1,1),0)),"",SUMPRODUCT(IFERROR(--MID($T412,SEARCH('Nhân công vận hành'!$A$3:$A$100,$T412)-1,1),0),'Nhân công vận hành'!$E$3:$E$100)),""))</f>
        <v>644000</v>
      </c>
      <c r="O412" s="186" cm="1">
        <f t="array" ref="O412">IF(OR($B412="",$S412="",$T412=""),"",IFERROR(IF($S412&lt;&gt;SUMPRODUCT(IFERROR(--MID($T412,SEARCH('Nhân công vận hành'!$A$3:$A$100,$T412)-1,1),0)),"",SUMPRODUCT(IFERROR(--MID($T412,SEARCH('Nhân công vận hành'!$A$3:$A$100,$T412)-1,1),0),'Nhân công vận hành'!$F$3:$F$100)),""))</f>
        <v>616000</v>
      </c>
      <c r="P412" s="186" t="e">
        <f t="shared" si="62"/>
        <v>#VALUE!</v>
      </c>
      <c r="Q412" s="186">
        <f t="shared" si="63"/>
        <v>2113100</v>
      </c>
      <c r="R412" s="186">
        <f t="shared" si="64"/>
        <v>2085100</v>
      </c>
      <c r="S412" s="204">
        <v>2</v>
      </c>
      <c r="T412" s="204" t="s">
        <v>1995</v>
      </c>
      <c r="U412" s="137"/>
      <c r="V412" s="137"/>
      <c r="W412" s="154">
        <f>H412</f>
        <v>28</v>
      </c>
      <c r="X412" s="119">
        <f t="shared" si="65"/>
        <v>488274.228</v>
      </c>
      <c r="Y412" s="119">
        <f t="shared" si="66"/>
        <v>187797.78</v>
      </c>
      <c r="Z412" s="119">
        <f t="shared" si="67"/>
        <v>208664.2</v>
      </c>
    </row>
    <row r="413" spans="1:26" ht="31.5">
      <c r="A413" s="144" t="str">
        <f>IF(D413="","",SUBTOTAL(3,$D$11:D413))</f>
        <v/>
      </c>
      <c r="B413" s="148" t="s">
        <v>623</v>
      </c>
      <c r="C413" s="146" t="s">
        <v>624</v>
      </c>
      <c r="D413" s="144"/>
      <c r="E413" s="144"/>
      <c r="F413" s="144"/>
      <c r="G413" s="144"/>
      <c r="H413" s="144"/>
      <c r="I413" s="144"/>
      <c r="J413" s="144">
        <v>0</v>
      </c>
      <c r="K413" s="121"/>
      <c r="L413" s="80">
        <f t="shared" si="61"/>
        <v>0</v>
      </c>
      <c r="M413" s="186"/>
      <c r="N413" s="186"/>
      <c r="O413" s="186"/>
      <c r="P413" s="186"/>
      <c r="Q413" s="186"/>
      <c r="R413" s="186"/>
      <c r="S413" s="204" t="s">
        <v>1992</v>
      </c>
      <c r="T413" s="204" t="s">
        <v>1992</v>
      </c>
      <c r="U413" s="137"/>
      <c r="V413" s="137"/>
      <c r="W413" s="137"/>
      <c r="X413" s="119"/>
      <c r="Y413" s="119"/>
      <c r="Z413" s="119"/>
    </row>
    <row r="414" spans="1:26" ht="31.5">
      <c r="A414" s="144">
        <f>IF(D414="","",SUBTOTAL(3,$D$11:D414))</f>
        <v>319</v>
      </c>
      <c r="B414" s="144" t="s">
        <v>625</v>
      </c>
      <c r="C414" s="150" t="s">
        <v>626</v>
      </c>
      <c r="D414" s="145">
        <v>285</v>
      </c>
      <c r="E414" s="151">
        <v>13</v>
      </c>
      <c r="F414" s="152">
        <v>5.2</v>
      </c>
      <c r="G414" s="145">
        <v>5</v>
      </c>
      <c r="H414" s="145">
        <v>332</v>
      </c>
      <c r="I414" s="144" t="s">
        <v>15</v>
      </c>
      <c r="J414" s="144" t="s">
        <v>2052</v>
      </c>
      <c r="K414" s="121">
        <v>5660000</v>
      </c>
      <c r="L414" s="80">
        <f t="shared" si="61"/>
        <v>6929353.0909090899</v>
      </c>
      <c r="M414" s="186" t="str" cm="1">
        <f t="array" ref="M414">IF(OR($B414="",$S414="",$T414=""),"",IFERROR(IF($S414&lt;&gt;SUMPRODUCT(IFERROR(--MID($T414,SEARCH('Nhân công vận hành'!$A$3:$A$100,$T414)-1,1),0)),"",SUMPRODUCT(IFERROR(--MID($T414,SEARCH('Nhân công vận hành'!$A$3:$A$100,$T414)-1,1),0),'Nhân công vận hành'!#REF!)),""))</f>
        <v/>
      </c>
      <c r="N414" s="186" cm="1">
        <f t="array" ref="N414">IF(OR($B414="",$S414="",$T414=""),"",IFERROR(IF($S414&lt;&gt;SUMPRODUCT(IFERROR(--MID($T414,SEARCH('Nhân công vận hành'!$A$3:$A$100,$T414)-1,1),0)),"",SUMPRODUCT(IFERROR(--MID($T414,SEARCH('Nhân công vận hành'!$A$3:$A$100,$T414)-1,1),0),'Nhân công vận hành'!$E$3:$E$100)),""))</f>
        <v>322000</v>
      </c>
      <c r="O414" s="186" cm="1">
        <f t="array" ref="O414">IF(OR($B414="",$S414="",$T414=""),"",IFERROR(IF($S414&lt;&gt;SUMPRODUCT(IFERROR(--MID($T414,SEARCH('Nhân công vận hành'!$A$3:$A$100,$T414)-1,1),0)),"",SUMPRODUCT(IFERROR(--MID($T414,SEARCH('Nhân công vận hành'!$A$3:$A$100,$T414)-1,1),0),'Nhân công vận hành'!$F$3:$F$100)),""))</f>
        <v>308000</v>
      </c>
      <c r="P414" s="186" t="e">
        <f t="shared" si="62"/>
        <v>#VALUE!</v>
      </c>
      <c r="Q414" s="186">
        <f t="shared" si="63"/>
        <v>11600600</v>
      </c>
      <c r="R414" s="186">
        <f t="shared" si="64"/>
        <v>11586600</v>
      </c>
      <c r="S414" s="204">
        <v>1</v>
      </c>
      <c r="T414" s="204" t="s">
        <v>1993</v>
      </c>
      <c r="U414" s="137"/>
      <c r="V414" s="137"/>
      <c r="W414" s="154">
        <f>H414</f>
        <v>332</v>
      </c>
      <c r="X414" s="119">
        <f t="shared" si="65"/>
        <v>2323578.9473684211</v>
      </c>
      <c r="Y414" s="119">
        <f t="shared" si="66"/>
        <v>1032701.7543859649</v>
      </c>
      <c r="Z414" s="119">
        <f t="shared" si="67"/>
        <v>992982.4561403509</v>
      </c>
    </row>
    <row r="415" spans="1:26" ht="31.5">
      <c r="A415" s="144">
        <f>IF(D415="","",SUBTOTAL(3,$D$11:D415))</f>
        <v>320</v>
      </c>
      <c r="B415" s="144" t="s">
        <v>627</v>
      </c>
      <c r="C415" s="150" t="s">
        <v>628</v>
      </c>
      <c r="D415" s="145">
        <v>180</v>
      </c>
      <c r="E415" s="151">
        <v>10</v>
      </c>
      <c r="F415" s="152">
        <v>5</v>
      </c>
      <c r="G415" s="145">
        <v>5</v>
      </c>
      <c r="H415" s="151">
        <v>20.399999999999999</v>
      </c>
      <c r="I415" s="144" t="s">
        <v>15</v>
      </c>
      <c r="J415" s="144" t="s">
        <v>2052</v>
      </c>
      <c r="K415" s="121">
        <v>102500</v>
      </c>
      <c r="L415" s="80">
        <f t="shared" si="61"/>
        <v>425779.52727272722</v>
      </c>
      <c r="M415" s="186" t="str" cm="1">
        <f t="array" ref="M415">IF(OR($B415="",$S415="",$T415=""),"",IFERROR(IF($S415&lt;&gt;SUMPRODUCT(IFERROR(--MID($T415,SEARCH('Nhân công vận hành'!$A$3:$A$100,$T415)-1,1),0)),"",SUMPRODUCT(IFERROR(--MID($T415,SEARCH('Nhân công vận hành'!$A$3:$A$100,$T415)-1,1),0),'Nhân công vận hành'!#REF!)),""))</f>
        <v/>
      </c>
      <c r="N415" s="186" cm="1">
        <f t="array" ref="N415">IF(OR($B415="",$S415="",$T415=""),"",IFERROR(IF($S415&lt;&gt;SUMPRODUCT(IFERROR(--MID($T415,SEARCH('Nhân công vận hành'!$A$3:$A$100,$T415)-1,1),0)),"",SUMPRODUCT(IFERROR(--MID($T415,SEARCH('Nhân công vận hành'!$A$3:$A$100,$T415)-1,1),0),'Nhân công vận hành'!$E$3:$E$100)),""))</f>
        <v>322000</v>
      </c>
      <c r="O415" s="186" cm="1">
        <f t="array" ref="O415">IF(OR($B415="",$S415="",$T415=""),"",IFERROR(IF($S415&lt;&gt;SUMPRODUCT(IFERROR(--MID($T415,SEARCH('Nhân công vận hành'!$A$3:$A$100,$T415)-1,1),0)),"",SUMPRODUCT(IFERROR(--MID($T415,SEARCH('Nhân công vận hành'!$A$3:$A$100,$T415)-1,1),0),'Nhân công vận hành'!$F$3:$F$100)),""))</f>
        <v>308000</v>
      </c>
      <c r="P415" s="186" t="e">
        <f t="shared" si="62"/>
        <v>#VALUE!</v>
      </c>
      <c r="Q415" s="186">
        <f t="shared" si="63"/>
        <v>856000</v>
      </c>
      <c r="R415" s="186">
        <f t="shared" si="64"/>
        <v>842000</v>
      </c>
      <c r="S415" s="204">
        <v>1</v>
      </c>
      <c r="T415" s="204" t="s">
        <v>1993</v>
      </c>
      <c r="U415" s="137"/>
      <c r="V415" s="137"/>
      <c r="W415" s="154">
        <f>H415</f>
        <v>20.399999999999999</v>
      </c>
      <c r="X415" s="119">
        <f t="shared" si="65"/>
        <v>51250</v>
      </c>
      <c r="Y415" s="119">
        <f t="shared" si="66"/>
        <v>28472.222222222223</v>
      </c>
      <c r="Z415" s="119">
        <f t="shared" si="67"/>
        <v>28472.222222222223</v>
      </c>
    </row>
    <row r="416" spans="1:26">
      <c r="A416" s="144" t="str">
        <f>IF(D416="","",SUBTOTAL(3,$D$11:D416))</f>
        <v/>
      </c>
      <c r="B416" s="148" t="s">
        <v>629</v>
      </c>
      <c r="C416" s="219" t="s">
        <v>630</v>
      </c>
      <c r="D416" s="144"/>
      <c r="E416" s="144"/>
      <c r="F416" s="144"/>
      <c r="G416" s="144"/>
      <c r="H416" s="144"/>
      <c r="I416" s="144"/>
      <c r="J416" s="144">
        <v>0</v>
      </c>
      <c r="K416" s="121"/>
      <c r="L416" s="80">
        <f t="shared" si="61"/>
        <v>0</v>
      </c>
      <c r="M416" s="186"/>
      <c r="N416" s="186"/>
      <c r="O416" s="186"/>
      <c r="P416" s="186"/>
      <c r="Q416" s="186"/>
      <c r="R416" s="186"/>
      <c r="S416" s="204" t="s">
        <v>1992</v>
      </c>
      <c r="T416" s="204" t="s">
        <v>1992</v>
      </c>
      <c r="U416" s="137"/>
      <c r="V416" s="137"/>
      <c r="W416" s="137"/>
      <c r="X416" s="119"/>
      <c r="Y416" s="119"/>
      <c r="Z416" s="119"/>
    </row>
    <row r="417" spans="1:26" ht="31.5">
      <c r="A417" s="144" t="str">
        <f>IF(D417="","",SUBTOTAL(3,$D$11:D417))</f>
        <v/>
      </c>
      <c r="B417" s="148" t="s">
        <v>631</v>
      </c>
      <c r="C417" s="146" t="s">
        <v>632</v>
      </c>
      <c r="D417" s="144"/>
      <c r="E417" s="144"/>
      <c r="F417" s="144"/>
      <c r="G417" s="144"/>
      <c r="H417" s="144"/>
      <c r="I417" s="144"/>
      <c r="J417" s="144">
        <v>0</v>
      </c>
      <c r="K417" s="121"/>
      <c r="L417" s="80">
        <f t="shared" si="61"/>
        <v>0</v>
      </c>
      <c r="M417" s="186"/>
      <c r="N417" s="186"/>
      <c r="O417" s="186"/>
      <c r="P417" s="186"/>
      <c r="Q417" s="186"/>
      <c r="R417" s="186"/>
      <c r="S417" s="204" t="s">
        <v>1992</v>
      </c>
      <c r="T417" s="204" t="s">
        <v>1992</v>
      </c>
      <c r="U417" s="137"/>
      <c r="V417" s="137"/>
      <c r="W417" s="137"/>
      <c r="X417" s="119"/>
      <c r="Y417" s="119"/>
      <c r="Z417" s="119"/>
    </row>
    <row r="418" spans="1:26" ht="31.5">
      <c r="A418" s="144">
        <f>IF(D418="","",SUBTOTAL(3,$D$11:D418))</f>
        <v>321</v>
      </c>
      <c r="B418" s="144" t="s">
        <v>633</v>
      </c>
      <c r="C418" s="150" t="s">
        <v>634</v>
      </c>
      <c r="D418" s="145">
        <v>170</v>
      </c>
      <c r="E418" s="151">
        <v>13</v>
      </c>
      <c r="F418" s="152">
        <v>4.2</v>
      </c>
      <c r="G418" s="145">
        <v>5</v>
      </c>
      <c r="H418" s="145">
        <v>2</v>
      </c>
      <c r="I418" s="144" t="s">
        <v>15</v>
      </c>
      <c r="J418" s="144" t="s">
        <v>2052</v>
      </c>
      <c r="K418" s="121">
        <v>8369</v>
      </c>
      <c r="L418" s="80">
        <f t="shared" si="61"/>
        <v>41743.090909090904</v>
      </c>
      <c r="M418" s="186" t="str" cm="1">
        <f t="array" ref="M418">IF(OR($B418="",$S418="",$T418=""),"",IFERROR(IF($S418&lt;&gt;SUMPRODUCT(IFERROR(--MID($T418,SEARCH('Nhân công vận hành'!$A$3:$A$100,$T418)-1,1),0)),"",SUMPRODUCT(IFERROR(--MID($T418,SEARCH('Nhân công vận hành'!$A$3:$A$100,$T418)-1,1),0),'Nhân công vận hành'!#REF!)),""))</f>
        <v/>
      </c>
      <c r="N418" s="186" cm="1">
        <f t="array" ref="N418">IF(OR($B418="",$S418="",$T418=""),"",IFERROR(IF($S418&lt;&gt;SUMPRODUCT(IFERROR(--MID($T418,SEARCH('Nhân công vận hành'!$A$3:$A$100,$T418)-1,1),0)),"",SUMPRODUCT(IFERROR(--MID($T418,SEARCH('Nhân công vận hành'!$A$3:$A$100,$T418)-1,1),0),'Nhân công vận hành'!$E$3:$E$100)),""))</f>
        <v>322000</v>
      </c>
      <c r="O418" s="186" cm="1">
        <f t="array" ref="O418">IF(OR($B418="",$S418="",$T418=""),"",IFERROR(IF($S418&lt;&gt;SUMPRODUCT(IFERROR(--MID($T418,SEARCH('Nhân công vận hành'!$A$3:$A$100,$T418)-1,1),0)),"",SUMPRODUCT(IFERROR(--MID($T418,SEARCH('Nhân công vận hành'!$A$3:$A$100,$T418)-1,1),0),'Nhân công vận hành'!$F$3:$F$100)),""))</f>
        <v>308000</v>
      </c>
      <c r="P418" s="186" t="e">
        <f t="shared" si="62"/>
        <v>#VALUE!</v>
      </c>
      <c r="Q418" s="186">
        <f t="shared" si="63"/>
        <v>374700</v>
      </c>
      <c r="R418" s="186">
        <f t="shared" si="64"/>
        <v>360700</v>
      </c>
      <c r="S418" s="204">
        <v>1</v>
      </c>
      <c r="T418" s="204" t="s">
        <v>1993</v>
      </c>
      <c r="U418" s="137"/>
      <c r="V418" s="137"/>
      <c r="W418" s="154">
        <f t="shared" ref="W418:W424" si="68">H418</f>
        <v>2</v>
      </c>
      <c r="X418" s="119">
        <f t="shared" si="65"/>
        <v>6399.8235294117649</v>
      </c>
      <c r="Y418" s="119">
        <f t="shared" si="66"/>
        <v>2067.6352941176469</v>
      </c>
      <c r="Z418" s="119">
        <f t="shared" si="67"/>
        <v>2461.4705882352941</v>
      </c>
    </row>
    <row r="419" spans="1:26" ht="31.5">
      <c r="A419" s="144">
        <f>IF(D419="","",SUBTOTAL(3,$D$11:D419))</f>
        <v>322</v>
      </c>
      <c r="B419" s="144" t="s">
        <v>635</v>
      </c>
      <c r="C419" s="150" t="s">
        <v>636</v>
      </c>
      <c r="D419" s="145">
        <v>170</v>
      </c>
      <c r="E419" s="151">
        <v>13</v>
      </c>
      <c r="F419" s="152">
        <v>4.2</v>
      </c>
      <c r="G419" s="145">
        <v>5</v>
      </c>
      <c r="H419" s="145">
        <v>5</v>
      </c>
      <c r="I419" s="144" t="s">
        <v>15</v>
      </c>
      <c r="J419" s="144" t="s">
        <v>2052</v>
      </c>
      <c r="K419" s="121">
        <v>28433</v>
      </c>
      <c r="L419" s="80">
        <f t="shared" si="61"/>
        <v>104357.72727272726</v>
      </c>
      <c r="M419" s="186" t="str" cm="1">
        <f t="array" ref="M419">IF(OR($B419="",$S419="",$T419=""),"",IFERROR(IF($S419&lt;&gt;SUMPRODUCT(IFERROR(--MID($T419,SEARCH('Nhân công vận hành'!$A$3:$A$100,$T419)-1,1),0)),"",SUMPRODUCT(IFERROR(--MID($T419,SEARCH('Nhân công vận hành'!$A$3:$A$100,$T419)-1,1),0),'Nhân công vận hành'!#REF!)),""))</f>
        <v/>
      </c>
      <c r="N419" s="186" cm="1">
        <f t="array" ref="N419">IF(OR($B419="",$S419="",$T419=""),"",IFERROR(IF($S419&lt;&gt;SUMPRODUCT(IFERROR(--MID($T419,SEARCH('Nhân công vận hành'!$A$3:$A$100,$T419)-1,1),0)),"",SUMPRODUCT(IFERROR(--MID($T419,SEARCH('Nhân công vận hành'!$A$3:$A$100,$T419)-1,1),0),'Nhân công vận hành'!$E$3:$E$100)),""))</f>
        <v>322000</v>
      </c>
      <c r="O419" s="186" cm="1">
        <f t="array" ref="O419">IF(OR($B419="",$S419="",$T419=""),"",IFERROR(IF($S419&lt;&gt;SUMPRODUCT(IFERROR(--MID($T419,SEARCH('Nhân công vận hành'!$A$3:$A$100,$T419)-1,1),0)),"",SUMPRODUCT(IFERROR(--MID($T419,SEARCH('Nhân công vận hành'!$A$3:$A$100,$T419)-1,1),0),'Nhân công vận hành'!$F$3:$F$100)),""))</f>
        <v>308000</v>
      </c>
      <c r="P419" s="186" t="e">
        <f t="shared" si="62"/>
        <v>#VALUE!</v>
      </c>
      <c r="Q419" s="186">
        <f t="shared" si="63"/>
        <v>463500</v>
      </c>
      <c r="R419" s="186">
        <f t="shared" si="64"/>
        <v>449500</v>
      </c>
      <c r="S419" s="204">
        <v>1</v>
      </c>
      <c r="T419" s="204" t="s">
        <v>1993</v>
      </c>
      <c r="U419" s="137"/>
      <c r="V419" s="137"/>
      <c r="W419" s="154">
        <f t="shared" si="68"/>
        <v>5</v>
      </c>
      <c r="X419" s="119">
        <f t="shared" si="65"/>
        <v>21742.882352941175</v>
      </c>
      <c r="Y419" s="119">
        <f t="shared" si="66"/>
        <v>7024.623529411765</v>
      </c>
      <c r="Z419" s="119">
        <f t="shared" si="67"/>
        <v>8362.6470588235297</v>
      </c>
    </row>
    <row r="420" spans="1:26" ht="31.5">
      <c r="A420" s="144">
        <f>IF(D420="","",SUBTOTAL(3,$D$11:D420))</f>
        <v>323</v>
      </c>
      <c r="B420" s="144" t="s">
        <v>637</v>
      </c>
      <c r="C420" s="150" t="s">
        <v>638</v>
      </c>
      <c r="D420" s="145">
        <v>170</v>
      </c>
      <c r="E420" s="151">
        <v>12</v>
      </c>
      <c r="F420" s="152">
        <v>3.9</v>
      </c>
      <c r="G420" s="145">
        <v>5</v>
      </c>
      <c r="H420" s="145">
        <v>24</v>
      </c>
      <c r="I420" s="144" t="s">
        <v>15</v>
      </c>
      <c r="J420" s="144" t="s">
        <v>2052</v>
      </c>
      <c r="K420" s="121">
        <v>117173</v>
      </c>
      <c r="L420" s="80">
        <f t="shared" si="61"/>
        <v>500917.09090909082</v>
      </c>
      <c r="M420" s="186" t="str" cm="1">
        <f t="array" ref="M420">IF(OR($B420="",$S420="",$T420=""),"",IFERROR(IF($S420&lt;&gt;SUMPRODUCT(IFERROR(--MID($T420,SEARCH('Nhân công vận hành'!$A$3:$A$100,$T420)-1,1),0)),"",SUMPRODUCT(IFERROR(--MID($T420,SEARCH('Nhân công vận hành'!$A$3:$A$100,$T420)-1,1),0),'Nhân công vận hành'!#REF!)),""))</f>
        <v/>
      </c>
      <c r="N420" s="186" cm="1">
        <f t="array" ref="N420">IF(OR($B420="",$S420="",$T420=""),"",IFERROR(IF($S420&lt;&gt;SUMPRODUCT(IFERROR(--MID($T420,SEARCH('Nhân công vận hành'!$A$3:$A$100,$T420)-1,1),0)),"",SUMPRODUCT(IFERROR(--MID($T420,SEARCH('Nhân công vận hành'!$A$3:$A$100,$T420)-1,1),0),'Nhân công vận hành'!$E$3:$E$100)),""))</f>
        <v>322000</v>
      </c>
      <c r="O420" s="186" cm="1">
        <f t="array" ref="O420">IF(OR($B420="",$S420="",$T420=""),"",IFERROR(IF($S420&lt;&gt;SUMPRODUCT(IFERROR(--MID($T420,SEARCH('Nhân công vận hành'!$A$3:$A$100,$T420)-1,1),0)),"",SUMPRODUCT(IFERROR(--MID($T420,SEARCH('Nhân công vận hành'!$A$3:$A$100,$T420)-1,1),0),'Nhân công vận hành'!$F$3:$F$100)),""))</f>
        <v>308000</v>
      </c>
      <c r="P420" s="186" t="e">
        <f t="shared" si="62"/>
        <v>#VALUE!</v>
      </c>
      <c r="Q420" s="186">
        <f t="shared" si="63"/>
        <v>958700</v>
      </c>
      <c r="R420" s="186">
        <f t="shared" si="64"/>
        <v>944700</v>
      </c>
      <c r="S420" s="204">
        <v>1</v>
      </c>
      <c r="T420" s="204" t="s">
        <v>1993</v>
      </c>
      <c r="U420" s="137"/>
      <c r="V420" s="137"/>
      <c r="W420" s="154">
        <f t="shared" si="68"/>
        <v>24</v>
      </c>
      <c r="X420" s="119">
        <f t="shared" si="65"/>
        <v>74439.317647058822</v>
      </c>
      <c r="Y420" s="119">
        <f t="shared" si="66"/>
        <v>26880.864705882352</v>
      </c>
      <c r="Z420" s="119">
        <f t="shared" si="67"/>
        <v>34462.647058823532</v>
      </c>
    </row>
    <row r="421" spans="1:26" ht="31.5">
      <c r="A421" s="144">
        <f>IF(D421="","",SUBTOTAL(3,$D$11:D421))</f>
        <v>324</v>
      </c>
      <c r="B421" s="144" t="s">
        <v>639</v>
      </c>
      <c r="C421" s="150" t="s">
        <v>640</v>
      </c>
      <c r="D421" s="145">
        <v>170</v>
      </c>
      <c r="E421" s="151">
        <v>12</v>
      </c>
      <c r="F421" s="152">
        <v>3.9</v>
      </c>
      <c r="G421" s="145">
        <v>5</v>
      </c>
      <c r="H421" s="145">
        <v>36</v>
      </c>
      <c r="I421" s="144" t="s">
        <v>15</v>
      </c>
      <c r="J421" s="144" t="s">
        <v>2052</v>
      </c>
      <c r="K421" s="121">
        <v>172893</v>
      </c>
      <c r="L421" s="80">
        <f t="shared" si="61"/>
        <v>751375.63636363624</v>
      </c>
      <c r="M421" s="186" t="str" cm="1">
        <f t="array" ref="M421">IF(OR($B421="",$S421="",$T421=""),"",IFERROR(IF($S421&lt;&gt;SUMPRODUCT(IFERROR(--MID($T421,SEARCH('Nhân công vận hành'!$A$3:$A$100,$T421)-1,1),0)),"",SUMPRODUCT(IFERROR(--MID($T421,SEARCH('Nhân công vận hành'!$A$3:$A$100,$T421)-1,1),0),'Nhân công vận hành'!#REF!)),""))</f>
        <v/>
      </c>
      <c r="N421" s="186" cm="1">
        <f t="array" ref="N421">IF(OR($B421="",$S421="",$T421=""),"",IFERROR(IF($S421&lt;&gt;SUMPRODUCT(IFERROR(--MID($T421,SEARCH('Nhân công vận hành'!$A$3:$A$100,$T421)-1,1),0)),"",SUMPRODUCT(IFERROR(--MID($T421,SEARCH('Nhân công vận hành'!$A$3:$A$100,$T421)-1,1),0),'Nhân công vận hành'!$E$3:$E$100)),""))</f>
        <v>322000</v>
      </c>
      <c r="O421" s="186" cm="1">
        <f t="array" ref="O421">IF(OR($B421="",$S421="",$T421=""),"",IFERROR(IF($S421&lt;&gt;SUMPRODUCT(IFERROR(--MID($T421,SEARCH('Nhân công vận hành'!$A$3:$A$100,$T421)-1,1),0)),"",SUMPRODUCT(IFERROR(--MID($T421,SEARCH('Nhân công vận hành'!$A$3:$A$100,$T421)-1,1),0),'Nhân công vận hành'!$F$3:$F$100)),""))</f>
        <v>308000</v>
      </c>
      <c r="P421" s="186" t="e">
        <f t="shared" si="62"/>
        <v>#VALUE!</v>
      </c>
      <c r="Q421" s="186">
        <f t="shared" si="63"/>
        <v>1273700</v>
      </c>
      <c r="R421" s="186">
        <f t="shared" si="64"/>
        <v>1259700</v>
      </c>
      <c r="S421" s="204">
        <v>1</v>
      </c>
      <c r="T421" s="204" t="s">
        <v>1993</v>
      </c>
      <c r="U421" s="137"/>
      <c r="V421" s="137"/>
      <c r="W421" s="154">
        <f t="shared" si="68"/>
        <v>36</v>
      </c>
      <c r="X421" s="119">
        <f t="shared" si="65"/>
        <v>109837.90588235293</v>
      </c>
      <c r="Y421" s="119">
        <f t="shared" si="66"/>
        <v>39663.688235294117</v>
      </c>
      <c r="Z421" s="119">
        <f t="shared" si="67"/>
        <v>50850.882352941175</v>
      </c>
    </row>
    <row r="422" spans="1:26" ht="31.5">
      <c r="A422" s="144">
        <f>IF(D422="","",SUBTOTAL(3,$D$11:D422))</f>
        <v>325</v>
      </c>
      <c r="B422" s="144" t="s">
        <v>641</v>
      </c>
      <c r="C422" s="150" t="s">
        <v>642</v>
      </c>
      <c r="D422" s="145">
        <v>170</v>
      </c>
      <c r="E422" s="151">
        <v>11</v>
      </c>
      <c r="F422" s="152">
        <v>3.6</v>
      </c>
      <c r="G422" s="145">
        <v>5</v>
      </c>
      <c r="H422" s="145">
        <v>45</v>
      </c>
      <c r="I422" s="144" t="s">
        <v>15</v>
      </c>
      <c r="J422" s="144" t="s">
        <v>2052</v>
      </c>
      <c r="K422" s="121">
        <v>244894</v>
      </c>
      <c r="L422" s="80">
        <f t="shared" si="61"/>
        <v>939219.5454545453</v>
      </c>
      <c r="M422" s="186" t="str" cm="1">
        <f t="array" ref="M422">IF(OR($B422="",$S422="",$T422=""),"",IFERROR(IF($S422&lt;&gt;SUMPRODUCT(IFERROR(--MID($T422,SEARCH('Nhân công vận hành'!$A$3:$A$100,$T422)-1,1),0)),"",SUMPRODUCT(IFERROR(--MID($T422,SEARCH('Nhân công vận hành'!$A$3:$A$100,$T422)-1,1),0),'Nhân công vận hành'!#REF!)),""))</f>
        <v/>
      </c>
      <c r="N422" s="186" cm="1">
        <f t="array" ref="N422">IF(OR($B422="",$S422="",$T422=""),"",IFERROR(IF($S422&lt;&gt;SUMPRODUCT(IFERROR(--MID($T422,SEARCH('Nhân công vận hành'!$A$3:$A$100,$T422)-1,1),0)),"",SUMPRODUCT(IFERROR(--MID($T422,SEARCH('Nhân công vận hành'!$A$3:$A$100,$T422)-1,1),0),'Nhân công vận hành'!$E$3:$E$100)),""))</f>
        <v>322000</v>
      </c>
      <c r="O422" s="186" cm="1">
        <f t="array" ref="O422">IF(OR($B422="",$S422="",$T422=""),"",IFERROR(IF($S422&lt;&gt;SUMPRODUCT(IFERROR(--MID($T422,SEARCH('Nhân công vận hành'!$A$3:$A$100,$T422)-1,1),0)),"",SUMPRODUCT(IFERROR(--MID($T422,SEARCH('Nhân công vận hành'!$A$3:$A$100,$T422)-1,1),0),'Nhân công vận hành'!$F$3:$F$100)),""))</f>
        <v>308000</v>
      </c>
      <c r="P422" s="186" t="e">
        <f t="shared" si="62"/>
        <v>#VALUE!</v>
      </c>
      <c r="Q422" s="186">
        <f t="shared" si="63"/>
        <v>1527700</v>
      </c>
      <c r="R422" s="186">
        <f t="shared" si="64"/>
        <v>1513700</v>
      </c>
      <c r="S422" s="204">
        <v>1</v>
      </c>
      <c r="T422" s="204" t="s">
        <v>1993</v>
      </c>
      <c r="U422" s="137"/>
      <c r="V422" s="137"/>
      <c r="W422" s="154">
        <f t="shared" si="68"/>
        <v>45</v>
      </c>
      <c r="X422" s="119">
        <f t="shared" si="65"/>
        <v>142614.74117647059</v>
      </c>
      <c r="Y422" s="119">
        <f t="shared" si="66"/>
        <v>51859.905882352949</v>
      </c>
      <c r="Z422" s="119">
        <f t="shared" si="67"/>
        <v>72027.647058823524</v>
      </c>
    </row>
    <row r="423" spans="1:26" ht="31.5">
      <c r="A423" s="144">
        <f>IF(D423="","",SUBTOTAL(3,$D$11:D423))</f>
        <v>326</v>
      </c>
      <c r="B423" s="144" t="s">
        <v>643</v>
      </c>
      <c r="C423" s="150" t="s">
        <v>644</v>
      </c>
      <c r="D423" s="145">
        <v>170</v>
      </c>
      <c r="E423" s="151">
        <v>10</v>
      </c>
      <c r="F423" s="152">
        <v>3.3</v>
      </c>
      <c r="G423" s="145">
        <v>5</v>
      </c>
      <c r="H423" s="145">
        <v>76</v>
      </c>
      <c r="I423" s="144" t="s">
        <v>15</v>
      </c>
      <c r="J423" s="144" t="s">
        <v>2052</v>
      </c>
      <c r="K423" s="121">
        <v>320678</v>
      </c>
      <c r="L423" s="80">
        <f t="shared" si="61"/>
        <v>1586237.4545454544</v>
      </c>
      <c r="M423" s="186" t="str" cm="1">
        <f t="array" ref="M423">IF(OR($B423="",$S423="",$T423=""),"",IFERROR(IF($S423&lt;&gt;SUMPRODUCT(IFERROR(--MID($T423,SEARCH('Nhân công vận hành'!$A$3:$A$100,$T423)-1,1),0)),"",SUMPRODUCT(IFERROR(--MID($T423,SEARCH('Nhân công vận hành'!$A$3:$A$100,$T423)-1,1),0),'Nhân công vận hành'!#REF!)),""))</f>
        <v/>
      </c>
      <c r="N423" s="186" cm="1">
        <f t="array" ref="N423">IF(OR($B423="",$S423="",$T423=""),"",IFERROR(IF($S423&lt;&gt;SUMPRODUCT(IFERROR(--MID($T423,SEARCH('Nhân công vận hành'!$A$3:$A$100,$T423)-1,1),0)),"",SUMPRODUCT(IFERROR(--MID($T423,SEARCH('Nhân công vận hành'!$A$3:$A$100,$T423)-1,1),0),'Nhân công vận hành'!$E$3:$E$100)),""))</f>
        <v>322000</v>
      </c>
      <c r="O423" s="186" cm="1">
        <f t="array" ref="O423">IF(OR($B423="",$S423="",$T423=""),"",IFERROR(IF($S423&lt;&gt;SUMPRODUCT(IFERROR(--MID($T423,SEARCH('Nhân công vận hành'!$A$3:$A$100,$T423)-1,1),0)),"",SUMPRODUCT(IFERROR(--MID($T423,SEARCH('Nhân công vận hành'!$A$3:$A$100,$T423)-1,1),0),'Nhân công vận hành'!$F$3:$F$100)),""))</f>
        <v>308000</v>
      </c>
      <c r="P423" s="186" t="e">
        <f t="shared" si="62"/>
        <v>#VALUE!</v>
      </c>
      <c r="Q423" s="186">
        <f t="shared" si="63"/>
        <v>2234600</v>
      </c>
      <c r="R423" s="186">
        <f t="shared" si="64"/>
        <v>2220600</v>
      </c>
      <c r="S423" s="204">
        <v>1</v>
      </c>
      <c r="T423" s="204" t="s">
        <v>1993</v>
      </c>
      <c r="U423" s="137"/>
      <c r="V423" s="137"/>
      <c r="W423" s="154">
        <f t="shared" si="68"/>
        <v>76</v>
      </c>
      <c r="X423" s="119">
        <f t="shared" si="65"/>
        <v>169770.70588235295</v>
      </c>
      <c r="Y423" s="119">
        <f t="shared" si="66"/>
        <v>62249.25882352941</v>
      </c>
      <c r="Z423" s="119">
        <f t="shared" si="67"/>
        <v>94317.058823529413</v>
      </c>
    </row>
    <row r="424" spans="1:26" ht="31.5">
      <c r="A424" s="144">
        <f>IF(D424="","",SUBTOTAL(3,$D$11:D424))</f>
        <v>327</v>
      </c>
      <c r="B424" s="144" t="s">
        <v>645</v>
      </c>
      <c r="C424" s="150" t="s">
        <v>646</v>
      </c>
      <c r="D424" s="145">
        <v>170</v>
      </c>
      <c r="E424" s="151">
        <v>10</v>
      </c>
      <c r="F424" s="152">
        <v>3.3</v>
      </c>
      <c r="G424" s="145">
        <v>5</v>
      </c>
      <c r="H424" s="145">
        <v>106</v>
      </c>
      <c r="I424" s="144" t="s">
        <v>15</v>
      </c>
      <c r="J424" s="144" t="s">
        <v>2052</v>
      </c>
      <c r="K424" s="121">
        <v>335697</v>
      </c>
      <c r="L424" s="80">
        <f t="shared" si="61"/>
        <v>2212383.8181818179</v>
      </c>
      <c r="M424" s="186" t="str" cm="1">
        <f t="array" ref="M424">IF(OR($B424="",$S424="",$T424=""),"",IFERROR(IF($S424&lt;&gt;SUMPRODUCT(IFERROR(--MID($T424,SEARCH('Nhân công vận hành'!$A$3:$A$100,$T424)-1,1),0)),"",SUMPRODUCT(IFERROR(--MID($T424,SEARCH('Nhân công vận hành'!$A$3:$A$100,$T424)-1,1),0),'Nhân công vận hành'!#REF!)),""))</f>
        <v/>
      </c>
      <c r="N424" s="186" cm="1">
        <f t="array" ref="N424">IF(OR($B424="",$S424="",$T424=""),"",IFERROR(IF($S424&lt;&gt;SUMPRODUCT(IFERROR(--MID($T424,SEARCH('Nhân công vận hành'!$A$3:$A$100,$T424)-1,1),0)),"",SUMPRODUCT(IFERROR(--MID($T424,SEARCH('Nhân công vận hành'!$A$3:$A$100,$T424)-1,1),0),'Nhân công vận hành'!$E$3:$E$100)),""))</f>
        <v>322000</v>
      </c>
      <c r="O424" s="186" cm="1">
        <f t="array" ref="O424">IF(OR($B424="",$S424="",$T424=""),"",IFERROR(IF($S424&lt;&gt;SUMPRODUCT(IFERROR(--MID($T424,SEARCH('Nhân công vận hành'!$A$3:$A$100,$T424)-1,1),0)),"",SUMPRODUCT(IFERROR(--MID($T424,SEARCH('Nhân công vận hành'!$A$3:$A$100,$T424)-1,1),0),'Nhân công vận hành'!$F$3:$F$100)),""))</f>
        <v>308000</v>
      </c>
      <c r="P424" s="186" t="e">
        <f t="shared" si="62"/>
        <v>#VALUE!</v>
      </c>
      <c r="Q424" s="186">
        <f t="shared" si="63"/>
        <v>2876000</v>
      </c>
      <c r="R424" s="186">
        <f t="shared" si="64"/>
        <v>2862000</v>
      </c>
      <c r="S424" s="204">
        <v>1</v>
      </c>
      <c r="T424" s="204" t="s">
        <v>1993</v>
      </c>
      <c r="U424" s="137"/>
      <c r="V424" s="137"/>
      <c r="W424" s="154">
        <f t="shared" si="68"/>
        <v>106</v>
      </c>
      <c r="X424" s="119">
        <f t="shared" si="65"/>
        <v>177721.9411764706</v>
      </c>
      <c r="Y424" s="119">
        <f t="shared" si="66"/>
        <v>65164.711764705884</v>
      </c>
      <c r="Z424" s="119">
        <f t="shared" si="67"/>
        <v>98734.411764705888</v>
      </c>
    </row>
    <row r="425" spans="1:26" ht="31.5">
      <c r="A425" s="144" t="str">
        <f>IF(D425="","",SUBTOTAL(3,$D$11:D425))</f>
        <v/>
      </c>
      <c r="B425" s="148" t="s">
        <v>647</v>
      </c>
      <c r="C425" s="146" t="s">
        <v>648</v>
      </c>
      <c r="D425" s="144"/>
      <c r="E425" s="144"/>
      <c r="F425" s="144"/>
      <c r="G425" s="144"/>
      <c r="H425" s="144"/>
      <c r="I425" s="144"/>
      <c r="J425" s="144">
        <v>0</v>
      </c>
      <c r="K425" s="121"/>
      <c r="L425" s="80">
        <f t="shared" si="61"/>
        <v>0</v>
      </c>
      <c r="M425" s="186"/>
      <c r="N425" s="186"/>
      <c r="O425" s="186"/>
      <c r="P425" s="186"/>
      <c r="Q425" s="186"/>
      <c r="R425" s="186"/>
      <c r="S425" s="204" t="s">
        <v>1992</v>
      </c>
      <c r="T425" s="204" t="s">
        <v>1992</v>
      </c>
      <c r="U425" s="137"/>
      <c r="V425" s="137"/>
      <c r="W425" s="137"/>
      <c r="X425" s="119"/>
      <c r="Y425" s="119"/>
      <c r="Z425" s="119"/>
    </row>
    <row r="426" spans="1:26" ht="31.5">
      <c r="A426" s="144">
        <f>IF(D426="","",SUBTOTAL(3,$D$11:D426))</f>
        <v>328</v>
      </c>
      <c r="B426" s="144" t="s">
        <v>649</v>
      </c>
      <c r="C426" s="150" t="s">
        <v>1876</v>
      </c>
      <c r="D426" s="145">
        <v>180</v>
      </c>
      <c r="E426" s="151">
        <v>11</v>
      </c>
      <c r="F426" s="152">
        <v>5</v>
      </c>
      <c r="G426" s="145">
        <v>5</v>
      </c>
      <c r="H426" s="145">
        <v>14</v>
      </c>
      <c r="I426" s="144" t="s">
        <v>75</v>
      </c>
      <c r="J426" s="144" t="s">
        <v>2052</v>
      </c>
      <c r="K426" s="121">
        <v>71198</v>
      </c>
      <c r="L426" s="80">
        <f t="shared" si="61"/>
        <v>280666.90909090906</v>
      </c>
      <c r="M426" s="186" t="str" cm="1">
        <f t="array" ref="M426">IF(OR($B426="",$S426="",$T426=""),"",IFERROR(IF($S426&lt;&gt;SUMPRODUCT(IFERROR(--MID($T426,SEARCH('Nhân công vận hành'!$A$3:$A$100,$T426)-1,1),0)),"",SUMPRODUCT(IFERROR(--MID($T426,SEARCH('Nhân công vận hành'!$A$3:$A$100,$T426)-1,1),0),'Nhân công vận hành'!#REF!)),""))</f>
        <v/>
      </c>
      <c r="N426" s="186" cm="1">
        <f t="array" ref="N426">IF(OR($B426="",$S426="",$T426=""),"",IFERROR(IF($S426&lt;&gt;SUMPRODUCT(IFERROR(--MID($T426,SEARCH('Nhân công vận hành'!$A$3:$A$100,$T426)-1,1),0)),"",SUMPRODUCT(IFERROR(--MID($T426,SEARCH('Nhân công vận hành'!$A$3:$A$100,$T426)-1,1),0),'Nhân công vận hành'!$E$3:$E$100)),""))</f>
        <v>322000</v>
      </c>
      <c r="O426" s="186" cm="1">
        <f t="array" ref="O426">IF(OR($B426="",$S426="",$T426=""),"",IFERROR(IF($S426&lt;&gt;SUMPRODUCT(IFERROR(--MID($T426,SEARCH('Nhân công vận hành'!$A$3:$A$100,$T426)-1,1),0)),"",SUMPRODUCT(IFERROR(--MID($T426,SEARCH('Nhân công vận hành'!$A$3:$A$100,$T426)-1,1),0),'Nhân công vận hành'!$F$3:$F$100)),""))</f>
        <v>308000</v>
      </c>
      <c r="P426" s="186" t="e">
        <f t="shared" si="62"/>
        <v>#VALUE!</v>
      </c>
      <c r="Q426" s="186">
        <f t="shared" si="63"/>
        <v>681400</v>
      </c>
      <c r="R426" s="186">
        <f t="shared" si="64"/>
        <v>667400</v>
      </c>
      <c r="S426" s="204">
        <v>1</v>
      </c>
      <c r="T426" s="204" t="s">
        <v>1993</v>
      </c>
      <c r="U426" s="137"/>
      <c r="V426" s="154">
        <f>H426</f>
        <v>14</v>
      </c>
      <c r="W426" s="137"/>
      <c r="X426" s="119">
        <f t="shared" si="65"/>
        <v>39158.9</v>
      </c>
      <c r="Y426" s="119">
        <f t="shared" si="66"/>
        <v>19777.222222222223</v>
      </c>
      <c r="Z426" s="119">
        <f t="shared" si="67"/>
        <v>19777.222222222223</v>
      </c>
    </row>
    <row r="427" spans="1:26" ht="31.5">
      <c r="A427" s="144">
        <f>IF(D427="","",SUBTOTAL(3,$D$11:D427))</f>
        <v>329</v>
      </c>
      <c r="B427" s="144" t="s">
        <v>650</v>
      </c>
      <c r="C427" s="150" t="s">
        <v>1877</v>
      </c>
      <c r="D427" s="145">
        <v>180</v>
      </c>
      <c r="E427" s="151">
        <v>10</v>
      </c>
      <c r="F427" s="152">
        <v>4.5999999999999996</v>
      </c>
      <c r="G427" s="145">
        <v>5</v>
      </c>
      <c r="H427" s="145">
        <v>46</v>
      </c>
      <c r="I427" s="144" t="s">
        <v>75</v>
      </c>
      <c r="J427" s="144" t="s">
        <v>2052</v>
      </c>
      <c r="K427" s="121">
        <v>374105</v>
      </c>
      <c r="L427" s="80">
        <f t="shared" si="61"/>
        <v>922191.27272727259</v>
      </c>
      <c r="M427" s="186" t="str" cm="1">
        <f t="array" ref="M427">IF(OR($B427="",$S427="",$T427=""),"",IFERROR(IF($S427&lt;&gt;SUMPRODUCT(IFERROR(--MID($T427,SEARCH('Nhân công vận hành'!$A$3:$A$100,$T427)-1,1),0)),"",SUMPRODUCT(IFERROR(--MID($T427,SEARCH('Nhân công vận hành'!$A$3:$A$100,$T427)-1,1),0),'Nhân công vận hành'!#REF!)),""))</f>
        <v/>
      </c>
      <c r="N427" s="186" cm="1">
        <f t="array" ref="N427">IF(OR($B427="",$S427="",$T427=""),"",IFERROR(IF($S427&lt;&gt;SUMPRODUCT(IFERROR(--MID($T427,SEARCH('Nhân công vận hành'!$A$3:$A$100,$T427)-1,1),0)),"",SUMPRODUCT(IFERROR(--MID($T427,SEARCH('Nhân công vận hành'!$A$3:$A$100,$T427)-1,1),0),'Nhân công vận hành'!$E$3:$E$100)),""))</f>
        <v>322000</v>
      </c>
      <c r="O427" s="186" cm="1">
        <f t="array" ref="O427">IF(OR($B427="",$S427="",$T427=""),"",IFERROR(IF($S427&lt;&gt;SUMPRODUCT(IFERROR(--MID($T427,SEARCH('Nhân công vận hành'!$A$3:$A$100,$T427)-1,1),0)),"",SUMPRODUCT(IFERROR(--MID($T427,SEARCH('Nhân công vận hành'!$A$3:$A$100,$T427)-1,1),0),'Nhân công vận hành'!$F$3:$F$100)),""))</f>
        <v>308000</v>
      </c>
      <c r="P427" s="186" t="e">
        <f t="shared" si="62"/>
        <v>#VALUE!</v>
      </c>
      <c r="Q427" s="186">
        <f t="shared" si="63"/>
        <v>1630800</v>
      </c>
      <c r="R427" s="186">
        <f t="shared" si="64"/>
        <v>1616800</v>
      </c>
      <c r="S427" s="204">
        <v>1</v>
      </c>
      <c r="T427" s="204" t="s">
        <v>1993</v>
      </c>
      <c r="U427" s="137"/>
      <c r="V427" s="154">
        <f>H427</f>
        <v>46</v>
      </c>
      <c r="W427" s="137"/>
      <c r="X427" s="119">
        <f t="shared" si="65"/>
        <v>187052.5</v>
      </c>
      <c r="Y427" s="119">
        <f t="shared" si="66"/>
        <v>95604.611111111109</v>
      </c>
      <c r="Z427" s="119">
        <f t="shared" si="67"/>
        <v>103918.05555555556</v>
      </c>
    </row>
    <row r="428" spans="1:26" ht="31.5">
      <c r="A428" s="144" t="str">
        <f>IF(D428="","",SUBTOTAL(3,$D$11:D428))</f>
        <v/>
      </c>
      <c r="B428" s="148" t="s">
        <v>651</v>
      </c>
      <c r="C428" s="146" t="s">
        <v>652</v>
      </c>
      <c r="D428" s="144"/>
      <c r="E428" s="144"/>
      <c r="F428" s="144"/>
      <c r="G428" s="144"/>
      <c r="H428" s="144"/>
      <c r="I428" s="144"/>
      <c r="J428" s="144">
        <v>0</v>
      </c>
      <c r="K428" s="121"/>
      <c r="L428" s="80">
        <f t="shared" si="61"/>
        <v>0</v>
      </c>
      <c r="M428" s="186"/>
      <c r="N428" s="186"/>
      <c r="O428" s="186"/>
      <c r="P428" s="186"/>
      <c r="Q428" s="186"/>
      <c r="R428" s="186"/>
      <c r="S428" s="204" t="s">
        <v>1992</v>
      </c>
      <c r="T428" s="204" t="s">
        <v>1992</v>
      </c>
      <c r="U428" s="137"/>
      <c r="V428" s="137"/>
      <c r="W428" s="137"/>
      <c r="X428" s="119"/>
      <c r="Y428" s="119"/>
      <c r="Z428" s="119"/>
    </row>
    <row r="429" spans="1:26" ht="31.5">
      <c r="A429" s="144">
        <f>IF(D429="","",SUBTOTAL(3,$D$11:D429))</f>
        <v>330</v>
      </c>
      <c r="B429" s="144" t="s">
        <v>653</v>
      </c>
      <c r="C429" s="150" t="s">
        <v>1876</v>
      </c>
      <c r="D429" s="145">
        <v>180</v>
      </c>
      <c r="E429" s="151">
        <v>11</v>
      </c>
      <c r="F429" s="152">
        <v>5.4</v>
      </c>
      <c r="G429" s="145">
        <v>5</v>
      </c>
      <c r="H429" s="145">
        <v>14</v>
      </c>
      <c r="I429" s="144" t="s">
        <v>15</v>
      </c>
      <c r="J429" s="144" t="s">
        <v>2052</v>
      </c>
      <c r="K429" s="121">
        <v>77045</v>
      </c>
      <c r="L429" s="80">
        <f t="shared" si="61"/>
        <v>292201.63636363635</v>
      </c>
      <c r="M429" s="186" t="str" cm="1">
        <f t="array" ref="M429">IF(OR($B429="",$S429="",$T429=""),"",IFERROR(IF($S429&lt;&gt;SUMPRODUCT(IFERROR(--MID($T429,SEARCH('Nhân công vận hành'!$A$3:$A$100,$T429)-1,1),0)),"",SUMPRODUCT(IFERROR(--MID($T429,SEARCH('Nhân công vận hành'!$A$3:$A$100,$T429)-1,1),0),'Nhân công vận hành'!#REF!)),""))</f>
        <v/>
      </c>
      <c r="N429" s="186" cm="1">
        <f t="array" ref="N429">IF(OR($B429="",$S429="",$T429=""),"",IFERROR(IF($S429&lt;&gt;SUMPRODUCT(IFERROR(--MID($T429,SEARCH('Nhân công vận hành'!$A$3:$A$100,$T429)-1,1),0)),"",SUMPRODUCT(IFERROR(--MID($T429,SEARCH('Nhân công vận hành'!$A$3:$A$100,$T429)-1,1),0),'Nhân công vận hành'!$E$3:$E$100)),""))</f>
        <v>322000</v>
      </c>
      <c r="O429" s="186" cm="1">
        <f t="array" ref="O429">IF(OR($B429="",$S429="",$T429=""),"",IFERROR(IF($S429&lt;&gt;SUMPRODUCT(IFERROR(--MID($T429,SEARCH('Nhân công vận hành'!$A$3:$A$100,$T429)-1,1),0)),"",SUMPRODUCT(IFERROR(--MID($T429,SEARCH('Nhân công vận hành'!$A$3:$A$100,$T429)-1,1),0),'Nhân công vận hành'!$F$3:$F$100)),""))</f>
        <v>308000</v>
      </c>
      <c r="P429" s="186" t="e">
        <f t="shared" si="62"/>
        <v>#VALUE!</v>
      </c>
      <c r="Q429" s="186">
        <f t="shared" si="63"/>
        <v>701100</v>
      </c>
      <c r="R429" s="186">
        <f t="shared" si="64"/>
        <v>687100</v>
      </c>
      <c r="S429" s="204">
        <v>1</v>
      </c>
      <c r="T429" s="204" t="s">
        <v>1993</v>
      </c>
      <c r="U429" s="137"/>
      <c r="V429" s="137"/>
      <c r="W429" s="154">
        <f t="shared" ref="W429:W437" si="69">H429</f>
        <v>14</v>
      </c>
      <c r="X429" s="119">
        <f t="shared" si="65"/>
        <v>42374.75</v>
      </c>
      <c r="Y429" s="119">
        <f t="shared" si="66"/>
        <v>23113.500000000004</v>
      </c>
      <c r="Z429" s="119">
        <f t="shared" si="67"/>
        <v>21401.388888888891</v>
      </c>
    </row>
    <row r="430" spans="1:26" ht="31.5">
      <c r="A430" s="144">
        <f>IF(D430="","",SUBTOTAL(3,$D$11:D430))</f>
        <v>331</v>
      </c>
      <c r="B430" s="144" t="s">
        <v>654</v>
      </c>
      <c r="C430" s="150" t="s">
        <v>1878</v>
      </c>
      <c r="D430" s="145">
        <v>180</v>
      </c>
      <c r="E430" s="151">
        <v>11</v>
      </c>
      <c r="F430" s="152">
        <v>5.4</v>
      </c>
      <c r="G430" s="145">
        <v>5</v>
      </c>
      <c r="H430" s="145">
        <v>28</v>
      </c>
      <c r="I430" s="144" t="s">
        <v>15</v>
      </c>
      <c r="J430" s="144" t="s">
        <v>2052</v>
      </c>
      <c r="K430" s="121">
        <v>156842</v>
      </c>
      <c r="L430" s="80">
        <f t="shared" si="61"/>
        <v>584403.27272727271</v>
      </c>
      <c r="M430" s="186" t="str" cm="1">
        <f t="array" ref="M430">IF(OR($B430="",$S430="",$T430=""),"",IFERROR(IF($S430&lt;&gt;SUMPRODUCT(IFERROR(--MID($T430,SEARCH('Nhân công vận hành'!$A$3:$A$100,$T430)-1,1),0)),"",SUMPRODUCT(IFERROR(--MID($T430,SEARCH('Nhân công vận hành'!$A$3:$A$100,$T430)-1,1),0),'Nhân công vận hành'!#REF!)),""))</f>
        <v/>
      </c>
      <c r="N430" s="186" cm="1">
        <f t="array" ref="N430">IF(OR($B430="",$S430="",$T430=""),"",IFERROR(IF($S430&lt;&gt;SUMPRODUCT(IFERROR(--MID($T430,SEARCH('Nhân công vận hành'!$A$3:$A$100,$T430)-1,1),0)),"",SUMPRODUCT(IFERROR(--MID($T430,SEARCH('Nhân công vận hành'!$A$3:$A$100,$T430)-1,1),0),'Nhân công vận hành'!$E$3:$E$100)),""))</f>
        <v>322000</v>
      </c>
      <c r="O430" s="186" cm="1">
        <f t="array" ref="O430">IF(OR($B430="",$S430="",$T430=""),"",IFERROR(IF($S430&lt;&gt;SUMPRODUCT(IFERROR(--MID($T430,SEARCH('Nhân công vận hành'!$A$3:$A$100,$T430)-1,1),0)),"",SUMPRODUCT(IFERROR(--MID($T430,SEARCH('Nhân công vận hành'!$A$3:$A$100,$T430)-1,1),0),'Nhân công vận hành'!$F$3:$F$100)),""))</f>
        <v>308000</v>
      </c>
      <c r="P430" s="186" t="e">
        <f t="shared" si="62"/>
        <v>#VALUE!</v>
      </c>
      <c r="Q430" s="186">
        <f t="shared" si="63"/>
        <v>1083300</v>
      </c>
      <c r="R430" s="186">
        <f t="shared" si="64"/>
        <v>1069300</v>
      </c>
      <c r="S430" s="204">
        <v>1</v>
      </c>
      <c r="T430" s="204" t="s">
        <v>1993</v>
      </c>
      <c r="U430" s="137"/>
      <c r="V430" s="137"/>
      <c r="W430" s="154">
        <f t="shared" si="69"/>
        <v>28</v>
      </c>
      <c r="X430" s="119">
        <f t="shared" si="65"/>
        <v>86263.1</v>
      </c>
      <c r="Y430" s="119">
        <f t="shared" si="66"/>
        <v>47052.600000000013</v>
      </c>
      <c r="Z430" s="119">
        <f t="shared" si="67"/>
        <v>43567.222222222219</v>
      </c>
    </row>
    <row r="431" spans="1:26" ht="31.5">
      <c r="A431" s="144">
        <f>IF(D431="","",SUBTOTAL(3,$D$11:D431))</f>
        <v>332</v>
      </c>
      <c r="B431" s="144" t="s">
        <v>655</v>
      </c>
      <c r="C431" s="150" t="s">
        <v>1879</v>
      </c>
      <c r="D431" s="145">
        <v>180</v>
      </c>
      <c r="E431" s="151">
        <v>11</v>
      </c>
      <c r="F431" s="152">
        <v>5.4</v>
      </c>
      <c r="G431" s="145">
        <v>5</v>
      </c>
      <c r="H431" s="145">
        <v>35</v>
      </c>
      <c r="I431" s="144" t="s">
        <v>15</v>
      </c>
      <c r="J431" s="144" t="s">
        <v>2052</v>
      </c>
      <c r="K431" s="121">
        <v>217034</v>
      </c>
      <c r="L431" s="80">
        <f t="shared" si="61"/>
        <v>730504.09090909082</v>
      </c>
      <c r="M431" s="186" t="str" cm="1">
        <f t="array" ref="M431">IF(OR($B431="",$S431="",$T431=""),"",IFERROR(IF($S431&lt;&gt;SUMPRODUCT(IFERROR(--MID($T431,SEARCH('Nhân công vận hành'!$A$3:$A$100,$T431)-1,1),0)),"",SUMPRODUCT(IFERROR(--MID($T431,SEARCH('Nhân công vận hành'!$A$3:$A$100,$T431)-1,1),0),'Nhân công vận hành'!#REF!)),""))</f>
        <v/>
      </c>
      <c r="N431" s="186" cm="1">
        <f t="array" ref="N431">IF(OR($B431="",$S431="",$T431=""),"",IFERROR(IF($S431&lt;&gt;SUMPRODUCT(IFERROR(--MID($T431,SEARCH('Nhân công vận hành'!$A$3:$A$100,$T431)-1,1),0)),"",SUMPRODUCT(IFERROR(--MID($T431,SEARCH('Nhân công vận hành'!$A$3:$A$100,$T431)-1,1),0),'Nhân công vận hành'!$E$3:$E$100)),""))</f>
        <v>322000</v>
      </c>
      <c r="O431" s="186" cm="1">
        <f t="array" ref="O431">IF(OR($B431="",$S431="",$T431=""),"",IFERROR(IF($S431&lt;&gt;SUMPRODUCT(IFERROR(--MID($T431,SEARCH('Nhân công vận hành'!$A$3:$A$100,$T431)-1,1),0)),"",SUMPRODUCT(IFERROR(--MID($T431,SEARCH('Nhân công vận hành'!$A$3:$A$100,$T431)-1,1),0),'Nhân công vận hành'!$F$3:$F$100)),""))</f>
        <v>308000</v>
      </c>
      <c r="P431" s="186" t="e">
        <f t="shared" si="62"/>
        <v>#VALUE!</v>
      </c>
      <c r="Q431" s="186">
        <f t="shared" si="63"/>
        <v>1297300</v>
      </c>
      <c r="R431" s="186">
        <f t="shared" si="64"/>
        <v>1283300</v>
      </c>
      <c r="S431" s="204">
        <v>1</v>
      </c>
      <c r="T431" s="204" t="s">
        <v>1993</v>
      </c>
      <c r="U431" s="137"/>
      <c r="V431" s="137"/>
      <c r="W431" s="154">
        <f t="shared" si="69"/>
        <v>35</v>
      </c>
      <c r="X431" s="119">
        <f t="shared" si="65"/>
        <v>119368.7</v>
      </c>
      <c r="Y431" s="119">
        <f t="shared" si="66"/>
        <v>65110.200000000012</v>
      </c>
      <c r="Z431" s="119">
        <f t="shared" si="67"/>
        <v>60287.222222222219</v>
      </c>
    </row>
    <row r="432" spans="1:26" ht="31.5">
      <c r="A432" s="144">
        <f>IF(D432="","",SUBTOTAL(3,$D$11:D432))</f>
        <v>333</v>
      </c>
      <c r="B432" s="144" t="s">
        <v>656</v>
      </c>
      <c r="C432" s="150" t="s">
        <v>1880</v>
      </c>
      <c r="D432" s="145">
        <v>180</v>
      </c>
      <c r="E432" s="151">
        <v>11</v>
      </c>
      <c r="F432" s="152">
        <v>5.4</v>
      </c>
      <c r="G432" s="145">
        <v>5</v>
      </c>
      <c r="H432" s="145">
        <v>38</v>
      </c>
      <c r="I432" s="144" t="s">
        <v>15</v>
      </c>
      <c r="J432" s="144" t="s">
        <v>2052</v>
      </c>
      <c r="K432" s="121">
        <v>281811</v>
      </c>
      <c r="L432" s="80">
        <f t="shared" si="61"/>
        <v>793118.72727272718</v>
      </c>
      <c r="M432" s="186" t="str" cm="1">
        <f t="array" ref="M432">IF(OR($B432="",$S432="",$T432=""),"",IFERROR(IF($S432&lt;&gt;SUMPRODUCT(IFERROR(--MID($T432,SEARCH('Nhân công vận hành'!$A$3:$A$100,$T432)-1,1),0)),"",SUMPRODUCT(IFERROR(--MID($T432,SEARCH('Nhân công vận hành'!$A$3:$A$100,$T432)-1,1),0),'Nhân công vận hành'!#REF!)),""))</f>
        <v/>
      </c>
      <c r="N432" s="186" cm="1">
        <f t="array" ref="N432">IF(OR($B432="",$S432="",$T432=""),"",IFERROR(IF($S432&lt;&gt;SUMPRODUCT(IFERROR(--MID($T432,SEARCH('Nhân công vận hành'!$A$3:$A$100,$T432)-1,1),0)),"",SUMPRODUCT(IFERROR(--MID($T432,SEARCH('Nhân công vận hành'!$A$3:$A$100,$T432)-1,1),0),'Nhân công vận hành'!$E$3:$E$100)),""))</f>
        <v>322000</v>
      </c>
      <c r="O432" s="186" cm="1">
        <f t="array" ref="O432">IF(OR($B432="",$S432="",$T432=""),"",IFERROR(IF($S432&lt;&gt;SUMPRODUCT(IFERROR(--MID($T432,SEARCH('Nhân công vận hành'!$A$3:$A$100,$T432)-1,1),0)),"",SUMPRODUCT(IFERROR(--MID($T432,SEARCH('Nhân công vận hành'!$A$3:$A$100,$T432)-1,1),0),'Nhân công vận hành'!$F$3:$F$100)),""))</f>
        <v>308000</v>
      </c>
      <c r="P432" s="186" t="e">
        <f t="shared" si="62"/>
        <v>#VALUE!</v>
      </c>
      <c r="Q432" s="186">
        <f t="shared" si="63"/>
        <v>1432900</v>
      </c>
      <c r="R432" s="186">
        <f t="shared" si="64"/>
        <v>1418900</v>
      </c>
      <c r="S432" s="204">
        <v>1</v>
      </c>
      <c r="T432" s="204" t="s">
        <v>1993</v>
      </c>
      <c r="U432" s="137"/>
      <c r="V432" s="137"/>
      <c r="W432" s="154">
        <f t="shared" si="69"/>
        <v>38</v>
      </c>
      <c r="X432" s="119">
        <f t="shared" si="65"/>
        <v>154996.04999999999</v>
      </c>
      <c r="Y432" s="119">
        <f t="shared" si="66"/>
        <v>84543.300000000017</v>
      </c>
      <c r="Z432" s="119">
        <f t="shared" si="67"/>
        <v>78280.833333333328</v>
      </c>
    </row>
    <row r="433" spans="1:26" ht="31.5">
      <c r="A433" s="144">
        <f>IF(D433="","",SUBTOTAL(3,$D$11:D433))</f>
        <v>334</v>
      </c>
      <c r="B433" s="144" t="s">
        <v>657</v>
      </c>
      <c r="C433" s="150" t="s">
        <v>1881</v>
      </c>
      <c r="D433" s="145">
        <v>180</v>
      </c>
      <c r="E433" s="151">
        <v>11</v>
      </c>
      <c r="F433" s="152">
        <v>5.4</v>
      </c>
      <c r="G433" s="145">
        <v>5</v>
      </c>
      <c r="H433" s="145">
        <v>44</v>
      </c>
      <c r="I433" s="144" t="s">
        <v>15</v>
      </c>
      <c r="J433" s="144" t="s">
        <v>2052</v>
      </c>
      <c r="K433" s="121">
        <v>321366</v>
      </c>
      <c r="L433" s="80">
        <f t="shared" si="61"/>
        <v>918347.99999999988</v>
      </c>
      <c r="M433" s="186" t="str" cm="1">
        <f t="array" ref="M433">IF(OR($B433="",$S433="",$T433=""),"",IFERROR(IF($S433&lt;&gt;SUMPRODUCT(IFERROR(--MID($T433,SEARCH('Nhân công vận hành'!$A$3:$A$100,$T433)-1,1),0)),"",SUMPRODUCT(IFERROR(--MID($T433,SEARCH('Nhân công vận hành'!$A$3:$A$100,$T433)-1,1),0),'Nhân công vận hành'!#REF!)),""))</f>
        <v/>
      </c>
      <c r="N433" s="186" cm="1">
        <f t="array" ref="N433">IF(OR($B433="",$S433="",$T433=""),"",IFERROR(IF($S433&lt;&gt;SUMPRODUCT(IFERROR(--MID($T433,SEARCH('Nhân công vận hành'!$A$3:$A$100,$T433)-1,1),0)),"",SUMPRODUCT(IFERROR(--MID($T433,SEARCH('Nhân công vận hành'!$A$3:$A$100,$T433)-1,1),0),'Nhân công vận hành'!$E$3:$E$100)),""))</f>
        <v>322000</v>
      </c>
      <c r="O433" s="186" cm="1">
        <f t="array" ref="O433">IF(OR($B433="",$S433="",$T433=""),"",IFERROR(IF($S433&lt;&gt;SUMPRODUCT(IFERROR(--MID($T433,SEARCH('Nhân công vận hành'!$A$3:$A$100,$T433)-1,1),0)),"",SUMPRODUCT(IFERROR(--MID($T433,SEARCH('Nhân công vận hành'!$A$3:$A$100,$T433)-1,1),0),'Nhân công vận hành'!$F$3:$F$100)),""))</f>
        <v>308000</v>
      </c>
      <c r="P433" s="186" t="e">
        <f t="shared" si="62"/>
        <v>#VALUE!</v>
      </c>
      <c r="Q433" s="186">
        <f t="shared" si="63"/>
        <v>1602800</v>
      </c>
      <c r="R433" s="186">
        <f t="shared" si="64"/>
        <v>1588800</v>
      </c>
      <c r="S433" s="204">
        <v>1</v>
      </c>
      <c r="T433" s="204" t="s">
        <v>1993</v>
      </c>
      <c r="U433" s="137"/>
      <c r="V433" s="137"/>
      <c r="W433" s="154">
        <f t="shared" si="69"/>
        <v>44</v>
      </c>
      <c r="X433" s="119">
        <f t="shared" si="65"/>
        <v>176751.3</v>
      </c>
      <c r="Y433" s="119">
        <f t="shared" si="66"/>
        <v>96409.800000000017</v>
      </c>
      <c r="Z433" s="119">
        <f t="shared" si="67"/>
        <v>89268.333333333328</v>
      </c>
    </row>
    <row r="434" spans="1:26" ht="31.5">
      <c r="A434" s="144">
        <f>IF(D434="","",SUBTOTAL(3,$D$11:D434))</f>
        <v>335</v>
      </c>
      <c r="B434" s="144" t="s">
        <v>658</v>
      </c>
      <c r="C434" s="150" t="s">
        <v>1877</v>
      </c>
      <c r="D434" s="145">
        <v>180</v>
      </c>
      <c r="E434" s="151">
        <v>10</v>
      </c>
      <c r="F434" s="152">
        <v>5</v>
      </c>
      <c r="G434" s="145">
        <v>5</v>
      </c>
      <c r="H434" s="145">
        <v>47</v>
      </c>
      <c r="I434" s="144" t="s">
        <v>15</v>
      </c>
      <c r="J434" s="144" t="s">
        <v>2052</v>
      </c>
      <c r="K434" s="121">
        <v>410793</v>
      </c>
      <c r="L434" s="80">
        <f t="shared" si="61"/>
        <v>980962.63636363624</v>
      </c>
      <c r="M434" s="186" t="str" cm="1">
        <f t="array" ref="M434">IF(OR($B434="",$S434="",$T434=""),"",IFERROR(IF($S434&lt;&gt;SUMPRODUCT(IFERROR(--MID($T434,SEARCH('Nhân công vận hành'!$A$3:$A$100,$T434)-1,1),0)),"",SUMPRODUCT(IFERROR(--MID($T434,SEARCH('Nhân công vận hành'!$A$3:$A$100,$T434)-1,1),0),'Nhân công vận hành'!#REF!)),""))</f>
        <v/>
      </c>
      <c r="N434" s="186" cm="1">
        <f t="array" ref="N434">IF(OR($B434="",$S434="",$T434=""),"",IFERROR(IF($S434&lt;&gt;SUMPRODUCT(IFERROR(--MID($T434,SEARCH('Nhân công vận hành'!$A$3:$A$100,$T434)-1,1),0)),"",SUMPRODUCT(IFERROR(--MID($T434,SEARCH('Nhân công vận hành'!$A$3:$A$100,$T434)-1,1),0),'Nhân công vận hành'!$E$3:$E$100)),""))</f>
        <v>322000</v>
      </c>
      <c r="O434" s="186" cm="1">
        <f t="array" ref="O434">IF(OR($B434="",$S434="",$T434=""),"",IFERROR(IF($S434&lt;&gt;SUMPRODUCT(IFERROR(--MID($T434,SEARCH('Nhân công vận hành'!$A$3:$A$100,$T434)-1,1),0)),"",SUMPRODUCT(IFERROR(--MID($T434,SEARCH('Nhân công vận hành'!$A$3:$A$100,$T434)-1,1),0),'Nhân công vận hành'!$F$3:$F$100)),""))</f>
        <v>308000</v>
      </c>
      <c r="P434" s="186" t="e">
        <f t="shared" si="62"/>
        <v>#VALUE!</v>
      </c>
      <c r="Q434" s="186">
        <f t="shared" si="63"/>
        <v>1736600</v>
      </c>
      <c r="R434" s="186">
        <f t="shared" si="64"/>
        <v>1722600</v>
      </c>
      <c r="S434" s="204">
        <v>1</v>
      </c>
      <c r="T434" s="204" t="s">
        <v>1993</v>
      </c>
      <c r="U434" s="137"/>
      <c r="V434" s="137"/>
      <c r="W434" s="154">
        <f t="shared" si="69"/>
        <v>47</v>
      </c>
      <c r="X434" s="119">
        <f t="shared" si="65"/>
        <v>205396.5</v>
      </c>
      <c r="Y434" s="119">
        <f t="shared" si="66"/>
        <v>114109.16666666667</v>
      </c>
      <c r="Z434" s="119">
        <f t="shared" si="67"/>
        <v>114109.16666666667</v>
      </c>
    </row>
    <row r="435" spans="1:26" ht="31.5">
      <c r="A435" s="144">
        <f>IF(D435="","",SUBTOTAL(3,$D$11:D435))</f>
        <v>336</v>
      </c>
      <c r="B435" s="144" t="s">
        <v>659</v>
      </c>
      <c r="C435" s="150" t="s">
        <v>1882</v>
      </c>
      <c r="D435" s="145">
        <v>180</v>
      </c>
      <c r="E435" s="151">
        <v>10</v>
      </c>
      <c r="F435" s="152">
        <v>5</v>
      </c>
      <c r="G435" s="145">
        <v>5</v>
      </c>
      <c r="H435" s="145">
        <v>50</v>
      </c>
      <c r="I435" s="144" t="s">
        <v>15</v>
      </c>
      <c r="J435" s="144" t="s">
        <v>2052</v>
      </c>
      <c r="K435" s="121">
        <v>478552</v>
      </c>
      <c r="L435" s="80">
        <f t="shared" si="61"/>
        <v>1043577.2727272726</v>
      </c>
      <c r="M435" s="186" t="str" cm="1">
        <f t="array" ref="M435">IF(OR($B435="",$S435="",$T435=""),"",IFERROR(IF($S435&lt;&gt;SUMPRODUCT(IFERROR(--MID($T435,SEARCH('Nhân công vận hành'!$A$3:$A$100,$T435)-1,1),0)),"",SUMPRODUCT(IFERROR(--MID($T435,SEARCH('Nhân công vận hành'!$A$3:$A$100,$T435)-1,1),0),'Nhân công vận hành'!#REF!)),""))</f>
        <v/>
      </c>
      <c r="N435" s="186" cm="1">
        <f t="array" ref="N435">IF(OR($B435="",$S435="",$T435=""),"",IFERROR(IF($S435&lt;&gt;SUMPRODUCT(IFERROR(--MID($T435,SEARCH('Nhân công vận hành'!$A$3:$A$100,$T435)-1,1),0)),"",SUMPRODUCT(IFERROR(--MID($T435,SEARCH('Nhân công vận hành'!$A$3:$A$100,$T435)-1,1),0),'Nhân công vận hành'!$E$3:$E$100)),""))</f>
        <v>322000</v>
      </c>
      <c r="O435" s="186" cm="1">
        <f t="array" ref="O435">IF(OR($B435="",$S435="",$T435=""),"",IFERROR(IF($S435&lt;&gt;SUMPRODUCT(IFERROR(--MID($T435,SEARCH('Nhân công vận hành'!$A$3:$A$100,$T435)-1,1),0)),"",SUMPRODUCT(IFERROR(--MID($T435,SEARCH('Nhân công vận hành'!$A$3:$A$100,$T435)-1,1),0),'Nhân công vận hành'!$F$3:$F$100)),""))</f>
        <v>308000</v>
      </c>
      <c r="P435" s="186" t="e">
        <f t="shared" si="62"/>
        <v>#VALUE!</v>
      </c>
      <c r="Q435" s="186">
        <f t="shared" si="63"/>
        <v>1870700</v>
      </c>
      <c r="R435" s="186">
        <f t="shared" si="64"/>
        <v>1856700</v>
      </c>
      <c r="S435" s="204">
        <v>1</v>
      </c>
      <c r="T435" s="204" t="s">
        <v>1993</v>
      </c>
      <c r="U435" s="137"/>
      <c r="V435" s="137"/>
      <c r="W435" s="154">
        <f t="shared" si="69"/>
        <v>50</v>
      </c>
      <c r="X435" s="119">
        <f t="shared" si="65"/>
        <v>239276</v>
      </c>
      <c r="Y435" s="119">
        <f t="shared" si="66"/>
        <v>132931.11111111112</v>
      </c>
      <c r="Z435" s="119">
        <f t="shared" si="67"/>
        <v>132931.11111111112</v>
      </c>
    </row>
    <row r="436" spans="1:26" ht="31.5">
      <c r="A436" s="144">
        <f>IF(D436="","",SUBTOTAL(3,$D$11:D436))</f>
        <v>337</v>
      </c>
      <c r="B436" s="144" t="s">
        <v>660</v>
      </c>
      <c r="C436" s="150" t="s">
        <v>1883</v>
      </c>
      <c r="D436" s="145">
        <v>180</v>
      </c>
      <c r="E436" s="151">
        <v>10</v>
      </c>
      <c r="F436" s="152">
        <v>3.9</v>
      </c>
      <c r="G436" s="145">
        <v>5</v>
      </c>
      <c r="H436" s="145">
        <v>75</v>
      </c>
      <c r="I436" s="144" t="s">
        <v>15</v>
      </c>
      <c r="J436" s="144" t="s">
        <v>2052</v>
      </c>
      <c r="K436" s="121">
        <v>959970</v>
      </c>
      <c r="L436" s="80">
        <f t="shared" si="61"/>
        <v>1565365.9090909089</v>
      </c>
      <c r="M436" s="186" t="str" cm="1">
        <f t="array" ref="M436">IF(OR($B436="",$S436="",$T436=""),"",IFERROR(IF($S436&lt;&gt;SUMPRODUCT(IFERROR(--MID($T436,SEARCH('Nhân công vận hành'!$A$3:$A$100,$T436)-1,1),0)),"",SUMPRODUCT(IFERROR(--MID($T436,SEARCH('Nhân công vận hành'!$A$3:$A$100,$T436)-1,1),0),'Nhân công vận hành'!#REF!)),""))</f>
        <v/>
      </c>
      <c r="N436" s="186" cm="1">
        <f t="array" ref="N436">IF(OR($B436="",$S436="",$T436=""),"",IFERROR(IF($S436&lt;&gt;SUMPRODUCT(IFERROR(--MID($T436,SEARCH('Nhân công vận hành'!$A$3:$A$100,$T436)-1,1),0)),"",SUMPRODUCT(IFERROR(--MID($T436,SEARCH('Nhân công vận hành'!$A$3:$A$100,$T436)-1,1),0),'Nhân công vận hành'!$E$3:$E$100)),""))</f>
        <v>322000</v>
      </c>
      <c r="O436" s="186" cm="1">
        <f t="array" ref="O436">IF(OR($B436="",$S436="",$T436=""),"",IFERROR(IF($S436&lt;&gt;SUMPRODUCT(IFERROR(--MID($T436,SEARCH('Nhân công vận hành'!$A$3:$A$100,$T436)-1,1),0)),"",SUMPRODUCT(IFERROR(--MID($T436,SEARCH('Nhân công vận hành'!$A$3:$A$100,$T436)-1,1),0),'Nhân công vận hành'!$F$3:$F$100)),""))</f>
        <v>308000</v>
      </c>
      <c r="P436" s="186" t="e">
        <f t="shared" si="62"/>
        <v>#VALUE!</v>
      </c>
      <c r="Q436" s="186">
        <f t="shared" si="63"/>
        <v>2842000</v>
      </c>
      <c r="R436" s="186">
        <f t="shared" si="64"/>
        <v>2828000</v>
      </c>
      <c r="S436" s="204">
        <v>1</v>
      </c>
      <c r="T436" s="204" t="s">
        <v>1993</v>
      </c>
      <c r="U436" s="137"/>
      <c r="V436" s="137"/>
      <c r="W436" s="154">
        <f t="shared" si="69"/>
        <v>75</v>
      </c>
      <c r="X436" s="119">
        <f t="shared" si="65"/>
        <v>479985</v>
      </c>
      <c r="Y436" s="119">
        <f t="shared" si="66"/>
        <v>207993.5</v>
      </c>
      <c r="Z436" s="119">
        <f t="shared" si="67"/>
        <v>266658.33333333331</v>
      </c>
    </row>
    <row r="437" spans="1:26" ht="31.5">
      <c r="A437" s="144">
        <f>IF(D437="","",SUBTOTAL(3,$D$11:D437))</f>
        <v>338</v>
      </c>
      <c r="B437" s="144" t="s">
        <v>661</v>
      </c>
      <c r="C437" s="150" t="s">
        <v>1884</v>
      </c>
      <c r="D437" s="145">
        <v>180</v>
      </c>
      <c r="E437" s="151">
        <v>10</v>
      </c>
      <c r="F437" s="152">
        <v>3.5</v>
      </c>
      <c r="G437" s="145">
        <v>5</v>
      </c>
      <c r="H437" s="145">
        <v>78</v>
      </c>
      <c r="I437" s="144" t="s">
        <v>15</v>
      </c>
      <c r="J437" s="144" t="s">
        <v>2052</v>
      </c>
      <c r="K437" s="121">
        <v>1103857</v>
      </c>
      <c r="L437" s="80">
        <f t="shared" si="61"/>
        <v>1627980.5454545452</v>
      </c>
      <c r="M437" s="186" t="str" cm="1">
        <f t="array" ref="M437">IF(OR($B437="",$S437="",$T437=""),"",IFERROR(IF($S437&lt;&gt;SUMPRODUCT(IFERROR(--MID($T437,SEARCH('Nhân công vận hành'!$A$3:$A$100,$T437)-1,1),0)),"",SUMPRODUCT(IFERROR(--MID($T437,SEARCH('Nhân công vận hành'!$A$3:$A$100,$T437)-1,1),0),'Nhân công vận hành'!#REF!)),""))</f>
        <v/>
      </c>
      <c r="N437" s="186" cm="1">
        <f t="array" ref="N437">IF(OR($B437="",$S437="",$T437=""),"",IFERROR(IF($S437&lt;&gt;SUMPRODUCT(IFERROR(--MID($T437,SEARCH('Nhân công vận hành'!$A$3:$A$100,$T437)-1,1),0)),"",SUMPRODUCT(IFERROR(--MID($T437,SEARCH('Nhân công vận hành'!$A$3:$A$100,$T437)-1,1),0),'Nhân công vận hành'!$E$3:$E$100)),""))</f>
        <v>322000</v>
      </c>
      <c r="O437" s="186" cm="1">
        <f t="array" ref="O437">IF(OR($B437="",$S437="",$T437=""),"",IFERROR(IF($S437&lt;&gt;SUMPRODUCT(IFERROR(--MID($T437,SEARCH('Nhân công vận hành'!$A$3:$A$100,$T437)-1,1),0)),"",SUMPRODUCT(IFERROR(--MID($T437,SEARCH('Nhân công vận hành'!$A$3:$A$100,$T437)-1,1),0),'Nhân công vận hành'!$F$3:$F$100)),""))</f>
        <v>308000</v>
      </c>
      <c r="P437" s="186" t="e">
        <f t="shared" si="62"/>
        <v>#VALUE!</v>
      </c>
      <c r="Q437" s="186">
        <f t="shared" si="63"/>
        <v>3023200</v>
      </c>
      <c r="R437" s="186">
        <f t="shared" si="64"/>
        <v>3009200</v>
      </c>
      <c r="S437" s="204">
        <v>1</v>
      </c>
      <c r="T437" s="204" t="s">
        <v>1993</v>
      </c>
      <c r="U437" s="137"/>
      <c r="V437" s="137"/>
      <c r="W437" s="154">
        <f t="shared" si="69"/>
        <v>78</v>
      </c>
      <c r="X437" s="119">
        <f t="shared" si="65"/>
        <v>551928.5</v>
      </c>
      <c r="Y437" s="119">
        <f t="shared" si="66"/>
        <v>214638.86111111112</v>
      </c>
      <c r="Z437" s="119">
        <f t="shared" si="67"/>
        <v>306626.94444444444</v>
      </c>
    </row>
    <row r="438" spans="1:26" ht="31.5">
      <c r="A438" s="144" t="str">
        <f>IF(D438="","",SUBTOTAL(3,$D$11:D438))</f>
        <v/>
      </c>
      <c r="B438" s="148" t="s">
        <v>662</v>
      </c>
      <c r="C438" s="146" t="s">
        <v>663</v>
      </c>
      <c r="D438" s="144"/>
      <c r="E438" s="144"/>
      <c r="F438" s="144"/>
      <c r="G438" s="144"/>
      <c r="H438" s="144"/>
      <c r="I438" s="144"/>
      <c r="J438" s="144">
        <v>0</v>
      </c>
      <c r="K438" s="121"/>
      <c r="L438" s="80">
        <f t="shared" si="61"/>
        <v>0</v>
      </c>
      <c r="M438" s="186"/>
      <c r="N438" s="186"/>
      <c r="O438" s="186"/>
      <c r="P438" s="186"/>
      <c r="Q438" s="186"/>
      <c r="R438" s="186"/>
      <c r="S438" s="204" t="s">
        <v>1992</v>
      </c>
      <c r="T438" s="204" t="s">
        <v>1992</v>
      </c>
      <c r="U438" s="137"/>
      <c r="V438" s="137"/>
      <c r="W438" s="137"/>
      <c r="X438" s="119"/>
      <c r="Y438" s="119"/>
      <c r="Z438" s="119"/>
    </row>
    <row r="439" spans="1:26" ht="31.5">
      <c r="A439" s="144">
        <f>IF(D439="","",SUBTOTAL(3,$D$11:D439))</f>
        <v>339</v>
      </c>
      <c r="B439" s="144" t="s">
        <v>664</v>
      </c>
      <c r="C439" s="150" t="s">
        <v>1885</v>
      </c>
      <c r="D439" s="145">
        <v>180</v>
      </c>
      <c r="E439" s="151">
        <v>12</v>
      </c>
      <c r="F439" s="152">
        <v>5.2</v>
      </c>
      <c r="G439" s="145">
        <v>5</v>
      </c>
      <c r="H439" s="145">
        <v>2</v>
      </c>
      <c r="I439" s="144" t="s">
        <v>188</v>
      </c>
      <c r="J439" s="144" t="s">
        <v>2052</v>
      </c>
      <c r="K439" s="121">
        <v>2866</v>
      </c>
      <c r="L439" s="80">
        <f t="shared" si="61"/>
        <v>4628.5375500000009</v>
      </c>
      <c r="M439" s="186" t="str" cm="1">
        <f t="array" ref="M439">IF(OR($B439="",$S439="",$T439=""),"",IFERROR(IF($S439&lt;&gt;SUMPRODUCT(IFERROR(--MID($T439,SEARCH('Nhân công vận hành'!$A$3:$A$100,$T439)-1,1),0)),"",SUMPRODUCT(IFERROR(--MID($T439,SEARCH('Nhân công vận hành'!$A$3:$A$100,$T439)-1,1),0),'Nhân công vận hành'!#REF!)),""))</f>
        <v/>
      </c>
      <c r="N439" s="186" cm="1">
        <f t="array" ref="N439">IF(OR($B439="",$S439="",$T439=""),"",IFERROR(IF($S439&lt;&gt;SUMPRODUCT(IFERROR(--MID($T439,SEARCH('Nhân công vận hành'!$A$3:$A$100,$T439)-1,1),0)),"",SUMPRODUCT(IFERROR(--MID($T439,SEARCH('Nhân công vận hành'!$A$3:$A$100,$T439)-1,1),0),'Nhân công vận hành'!$E$3:$E$100)),""))</f>
        <v>322000</v>
      </c>
      <c r="O439" s="186" cm="1">
        <f t="array" ref="O439">IF(OR($B439="",$S439="",$T439=""),"",IFERROR(IF($S439&lt;&gt;SUMPRODUCT(IFERROR(--MID($T439,SEARCH('Nhân công vận hành'!$A$3:$A$100,$T439)-1,1),0)),"",SUMPRODUCT(IFERROR(--MID($T439,SEARCH('Nhân công vận hành'!$A$3:$A$100,$T439)-1,1),0),'Nhân công vận hành'!$F$3:$F$100)),""))</f>
        <v>308000</v>
      </c>
      <c r="P439" s="186" t="e">
        <f t="shared" si="62"/>
        <v>#VALUE!</v>
      </c>
      <c r="Q439" s="186">
        <f t="shared" si="63"/>
        <v>330200</v>
      </c>
      <c r="R439" s="186">
        <f t="shared" si="64"/>
        <v>316200</v>
      </c>
      <c r="S439" s="204">
        <v>1</v>
      </c>
      <c r="T439" s="204" t="s">
        <v>1993</v>
      </c>
      <c r="U439" s="154">
        <f>H439</f>
        <v>2</v>
      </c>
      <c r="V439" s="137"/>
      <c r="W439" s="137"/>
      <c r="X439" s="119">
        <f t="shared" si="65"/>
        <v>1910.6666666666667</v>
      </c>
      <c r="Y439" s="119">
        <f t="shared" si="66"/>
        <v>827.95555555555552</v>
      </c>
      <c r="Z439" s="119">
        <f t="shared" si="67"/>
        <v>796.11111111111109</v>
      </c>
    </row>
    <row r="440" spans="1:26" ht="31.5">
      <c r="A440" s="144">
        <f>IF(D440="","",SUBTOTAL(3,$D$11:D440))</f>
        <v>340</v>
      </c>
      <c r="B440" s="144" t="s">
        <v>665</v>
      </c>
      <c r="C440" s="150" t="s">
        <v>1886</v>
      </c>
      <c r="D440" s="145">
        <v>180</v>
      </c>
      <c r="E440" s="151">
        <v>11</v>
      </c>
      <c r="F440" s="152">
        <v>3.8</v>
      </c>
      <c r="G440" s="145">
        <v>5</v>
      </c>
      <c r="H440" s="145">
        <v>86</v>
      </c>
      <c r="I440" s="144" t="s">
        <v>188</v>
      </c>
      <c r="J440" s="144" t="s">
        <v>2052</v>
      </c>
      <c r="K440" s="121">
        <v>143199</v>
      </c>
      <c r="L440" s="80">
        <f t="shared" si="61"/>
        <v>199027.11465000003</v>
      </c>
      <c r="M440" s="186" t="str" cm="1">
        <f t="array" ref="M440">IF(OR($B440="",$S440="",$T440=""),"",IFERROR(IF($S440&lt;&gt;SUMPRODUCT(IFERROR(--MID($T440,SEARCH('Nhân công vận hành'!$A$3:$A$100,$T440)-1,1),0)),"",SUMPRODUCT(IFERROR(--MID($T440,SEARCH('Nhân công vận hành'!$A$3:$A$100,$T440)-1,1),0),'Nhân công vận hành'!#REF!)),""))</f>
        <v/>
      </c>
      <c r="N440" s="186" cm="1">
        <f t="array" ref="N440">IF(OR($B440="",$S440="",$T440=""),"",IFERROR(IF($S440&lt;&gt;SUMPRODUCT(IFERROR(--MID($T440,SEARCH('Nhân công vận hành'!$A$3:$A$100,$T440)-1,1),0)),"",SUMPRODUCT(IFERROR(--MID($T440,SEARCH('Nhân công vận hành'!$A$3:$A$100,$T440)-1,1),0),'Nhân công vận hành'!$E$3:$E$100)),""))</f>
        <v>322000</v>
      </c>
      <c r="O440" s="186" cm="1">
        <f t="array" ref="O440">IF(OR($B440="",$S440="",$T440=""),"",IFERROR(IF($S440&lt;&gt;SUMPRODUCT(IFERROR(--MID($T440,SEARCH('Nhân công vận hành'!$A$3:$A$100,$T440)-1,1),0)),"",SUMPRODUCT(IFERROR(--MID($T440,SEARCH('Nhân công vận hành'!$A$3:$A$100,$T440)-1,1),0),'Nhân công vận hành'!$F$3:$F$100)),""))</f>
        <v>308000</v>
      </c>
      <c r="P440" s="186" t="e">
        <f t="shared" si="62"/>
        <v>#VALUE!</v>
      </c>
      <c r="Q440" s="186">
        <f t="shared" si="63"/>
        <v>669800</v>
      </c>
      <c r="R440" s="186">
        <f t="shared" si="64"/>
        <v>655800</v>
      </c>
      <c r="S440" s="204">
        <v>1</v>
      </c>
      <c r="T440" s="204" t="s">
        <v>1993</v>
      </c>
      <c r="U440" s="154">
        <f>H440</f>
        <v>86</v>
      </c>
      <c r="V440" s="137"/>
      <c r="W440" s="137"/>
      <c r="X440" s="119">
        <f t="shared" si="65"/>
        <v>78759.45</v>
      </c>
      <c r="Y440" s="119">
        <f t="shared" si="66"/>
        <v>30230.9</v>
      </c>
      <c r="Z440" s="119">
        <f t="shared" si="67"/>
        <v>39777.5</v>
      </c>
    </row>
    <row r="441" spans="1:26" ht="31.5">
      <c r="A441" s="144">
        <f>IF(D441="","",SUBTOTAL(3,$D$11:D441))</f>
        <v>341</v>
      </c>
      <c r="B441" s="144" t="s">
        <v>666</v>
      </c>
      <c r="C441" s="150" t="s">
        <v>1877</v>
      </c>
      <c r="D441" s="145">
        <v>180</v>
      </c>
      <c r="E441" s="151">
        <v>11</v>
      </c>
      <c r="F441" s="152">
        <v>3.4</v>
      </c>
      <c r="G441" s="145">
        <v>5</v>
      </c>
      <c r="H441" s="145">
        <v>125</v>
      </c>
      <c r="I441" s="144" t="s">
        <v>188</v>
      </c>
      <c r="J441" s="144" t="s">
        <v>2052</v>
      </c>
      <c r="K441" s="121">
        <v>309098</v>
      </c>
      <c r="L441" s="80">
        <f t="shared" si="61"/>
        <v>289283.59687500005</v>
      </c>
      <c r="M441" s="186" t="str" cm="1">
        <f t="array" ref="M441">IF(OR($B441="",$S441="",$T441=""),"",IFERROR(IF($S441&lt;&gt;SUMPRODUCT(IFERROR(--MID($T441,SEARCH('Nhân công vận hành'!$A$3:$A$100,$T441)-1,1),0)),"",SUMPRODUCT(IFERROR(--MID($T441,SEARCH('Nhân công vận hành'!$A$3:$A$100,$T441)-1,1),0),'Nhân công vận hành'!#REF!)),""))</f>
        <v/>
      </c>
      <c r="N441" s="186" cm="1">
        <f t="array" ref="N441">IF(OR($B441="",$S441="",$T441=""),"",IFERROR(IF($S441&lt;&gt;SUMPRODUCT(IFERROR(--MID($T441,SEARCH('Nhân công vận hành'!$A$3:$A$100,$T441)-1,1),0)),"",SUMPRODUCT(IFERROR(--MID($T441,SEARCH('Nhân công vận hành'!$A$3:$A$100,$T441)-1,1),0),'Nhân công vận hành'!$E$3:$E$100)),""))</f>
        <v>322000</v>
      </c>
      <c r="O441" s="186" cm="1">
        <f t="array" ref="O441">IF(OR($B441="",$S441="",$T441=""),"",IFERROR(IF($S441&lt;&gt;SUMPRODUCT(IFERROR(--MID($T441,SEARCH('Nhân công vận hành'!$A$3:$A$100,$T441)-1,1),0)),"",SUMPRODUCT(IFERROR(--MID($T441,SEARCH('Nhân công vận hành'!$A$3:$A$100,$T441)-1,1),0),'Nhân công vận hành'!$F$3:$F$100)),""))</f>
        <v>308000</v>
      </c>
      <c r="P441" s="186" t="e">
        <f t="shared" si="62"/>
        <v>#VALUE!</v>
      </c>
      <c r="Q441" s="186">
        <f t="shared" si="63"/>
        <v>925500</v>
      </c>
      <c r="R441" s="186">
        <f t="shared" si="64"/>
        <v>911500</v>
      </c>
      <c r="S441" s="204">
        <v>1</v>
      </c>
      <c r="T441" s="204" t="s">
        <v>1993</v>
      </c>
      <c r="U441" s="154">
        <f>H441</f>
        <v>125</v>
      </c>
      <c r="V441" s="137"/>
      <c r="W441" s="137"/>
      <c r="X441" s="119">
        <f t="shared" si="65"/>
        <v>170003.9</v>
      </c>
      <c r="Y441" s="119">
        <f t="shared" si="66"/>
        <v>58385.177777777775</v>
      </c>
      <c r="Z441" s="119">
        <f t="shared" si="67"/>
        <v>85860.555555555562</v>
      </c>
    </row>
    <row r="442" spans="1:26">
      <c r="A442" s="144" t="str">
        <f>IF(D442="","",SUBTOTAL(3,$D$11:D442))</f>
        <v/>
      </c>
      <c r="B442" s="148" t="s">
        <v>667</v>
      </c>
      <c r="C442" s="219" t="s">
        <v>668</v>
      </c>
      <c r="D442" s="144"/>
      <c r="E442" s="144"/>
      <c r="F442" s="144"/>
      <c r="G442" s="144"/>
      <c r="H442" s="144"/>
      <c r="I442" s="144"/>
      <c r="J442" s="144">
        <v>0</v>
      </c>
      <c r="K442" s="121"/>
      <c r="L442" s="80">
        <f t="shared" si="61"/>
        <v>0</v>
      </c>
      <c r="M442" s="186"/>
      <c r="N442" s="186"/>
      <c r="O442" s="186"/>
      <c r="P442" s="186"/>
      <c r="Q442" s="186"/>
      <c r="R442" s="186"/>
      <c r="S442" s="204" t="s">
        <v>1992</v>
      </c>
      <c r="T442" s="204" t="s">
        <v>1992</v>
      </c>
      <c r="U442" s="137"/>
      <c r="V442" s="137"/>
      <c r="W442" s="137"/>
      <c r="X442" s="119"/>
      <c r="Y442" s="119"/>
      <c r="Z442" s="119"/>
    </row>
    <row r="443" spans="1:26">
      <c r="A443" s="144" t="str">
        <f>IF(D443="","",SUBTOTAL(3,$D$11:D443))</f>
        <v/>
      </c>
      <c r="B443" s="148" t="s">
        <v>669</v>
      </c>
      <c r="C443" s="146" t="s">
        <v>670</v>
      </c>
      <c r="D443" s="144"/>
      <c r="E443" s="144"/>
      <c r="F443" s="144"/>
      <c r="G443" s="144"/>
      <c r="H443" s="144"/>
      <c r="I443" s="144"/>
      <c r="J443" s="144">
        <v>0</v>
      </c>
      <c r="K443" s="121"/>
      <c r="L443" s="80">
        <f t="shared" si="61"/>
        <v>0</v>
      </c>
      <c r="M443" s="186"/>
      <c r="N443" s="186"/>
      <c r="O443" s="186"/>
      <c r="P443" s="186"/>
      <c r="Q443" s="186"/>
      <c r="R443" s="186"/>
      <c r="S443" s="204" t="s">
        <v>1992</v>
      </c>
      <c r="T443" s="204" t="s">
        <v>1992</v>
      </c>
      <c r="U443" s="137"/>
      <c r="V443" s="137"/>
      <c r="W443" s="137"/>
      <c r="X443" s="119"/>
      <c r="Y443" s="119"/>
      <c r="Z443" s="119"/>
    </row>
    <row r="444" spans="1:26">
      <c r="A444" s="144">
        <f>IF(D444="","",SUBTOTAL(3,$D$11:D444))</f>
        <v>342</v>
      </c>
      <c r="B444" s="144" t="s">
        <v>671</v>
      </c>
      <c r="C444" s="150" t="s">
        <v>156</v>
      </c>
      <c r="D444" s="145">
        <v>260</v>
      </c>
      <c r="E444" s="145">
        <v>11</v>
      </c>
      <c r="F444" s="152">
        <v>5.9</v>
      </c>
      <c r="G444" s="145">
        <v>6</v>
      </c>
      <c r="H444" s="144"/>
      <c r="I444" s="144"/>
      <c r="J444" s="144">
        <v>0</v>
      </c>
      <c r="K444" s="121">
        <v>490476</v>
      </c>
      <c r="L444" s="80">
        <f t="shared" si="61"/>
        <v>0</v>
      </c>
      <c r="M444" s="186"/>
      <c r="N444" s="186"/>
      <c r="O444" s="186"/>
      <c r="P444" s="186">
        <f t="shared" si="62"/>
        <v>411200</v>
      </c>
      <c r="Q444" s="186">
        <f t="shared" si="63"/>
        <v>411200</v>
      </c>
      <c r="R444" s="186">
        <f t="shared" si="64"/>
        <v>411200</v>
      </c>
      <c r="S444" s="204" t="s">
        <v>1992</v>
      </c>
      <c r="T444" s="204" t="s">
        <v>1992</v>
      </c>
      <c r="U444" s="137"/>
      <c r="V444" s="137"/>
      <c r="W444" s="137"/>
      <c r="X444" s="119">
        <f t="shared" si="65"/>
        <v>186758.16923076924</v>
      </c>
      <c r="Y444" s="119">
        <f t="shared" si="66"/>
        <v>111300.32307692309</v>
      </c>
      <c r="Z444" s="119">
        <f t="shared" si="67"/>
        <v>113186.76923076923</v>
      </c>
    </row>
    <row r="445" spans="1:26">
      <c r="A445" s="144">
        <f>IF(D445="","",SUBTOTAL(3,$D$11:D445))</f>
        <v>343</v>
      </c>
      <c r="B445" s="144" t="s">
        <v>672</v>
      </c>
      <c r="C445" s="150" t="s">
        <v>270</v>
      </c>
      <c r="D445" s="145">
        <v>290</v>
      </c>
      <c r="E445" s="151">
        <v>11</v>
      </c>
      <c r="F445" s="152">
        <v>5.9</v>
      </c>
      <c r="G445" s="145">
        <v>6</v>
      </c>
      <c r="H445" s="144"/>
      <c r="I445" s="144"/>
      <c r="J445" s="144">
        <v>0</v>
      </c>
      <c r="K445" s="121">
        <v>721153</v>
      </c>
      <c r="L445" s="80">
        <f t="shared" si="61"/>
        <v>0</v>
      </c>
      <c r="M445" s="186"/>
      <c r="N445" s="186"/>
      <c r="O445" s="186"/>
      <c r="P445" s="186">
        <f t="shared" si="62"/>
        <v>542100</v>
      </c>
      <c r="Q445" s="186">
        <f t="shared" si="63"/>
        <v>542100</v>
      </c>
      <c r="R445" s="186">
        <f t="shared" si="64"/>
        <v>542100</v>
      </c>
      <c r="S445" s="204" t="s">
        <v>1992</v>
      </c>
      <c r="T445" s="204" t="s">
        <v>1992</v>
      </c>
      <c r="U445" s="137"/>
      <c r="V445" s="137"/>
      <c r="W445" s="137"/>
      <c r="X445" s="119">
        <f t="shared" si="65"/>
        <v>246186.71379310344</v>
      </c>
      <c r="Y445" s="119">
        <f t="shared" si="66"/>
        <v>146717.33448275863</v>
      </c>
      <c r="Z445" s="119">
        <f t="shared" si="67"/>
        <v>149204.06896551725</v>
      </c>
    </row>
    <row r="446" spans="1:26">
      <c r="A446" s="144">
        <f>IF(D446="","",SUBTOTAL(3,$D$11:D446))</f>
        <v>344</v>
      </c>
      <c r="B446" s="144" t="s">
        <v>673</v>
      </c>
      <c r="C446" s="150" t="s">
        <v>231</v>
      </c>
      <c r="D446" s="145">
        <v>290</v>
      </c>
      <c r="E446" s="151">
        <v>11</v>
      </c>
      <c r="F446" s="152">
        <v>5.9</v>
      </c>
      <c r="G446" s="145">
        <v>6</v>
      </c>
      <c r="H446" s="144"/>
      <c r="I446" s="144"/>
      <c r="J446" s="144">
        <v>0</v>
      </c>
      <c r="K446" s="121">
        <v>901384</v>
      </c>
      <c r="L446" s="80">
        <f t="shared" si="61"/>
        <v>0</v>
      </c>
      <c r="M446" s="186"/>
      <c r="N446" s="186"/>
      <c r="O446" s="186"/>
      <c r="P446" s="186">
        <f t="shared" si="62"/>
        <v>677600</v>
      </c>
      <c r="Q446" s="186">
        <f t="shared" si="63"/>
        <v>677600</v>
      </c>
      <c r="R446" s="186">
        <f t="shared" si="64"/>
        <v>677600</v>
      </c>
      <c r="S446" s="204" t="s">
        <v>1992</v>
      </c>
      <c r="T446" s="204" t="s">
        <v>1992</v>
      </c>
      <c r="U446" s="137"/>
      <c r="V446" s="137"/>
      <c r="W446" s="137"/>
      <c r="X446" s="119">
        <f t="shared" si="65"/>
        <v>307713.84827586205</v>
      </c>
      <c r="Y446" s="119">
        <f t="shared" si="66"/>
        <v>183385.02068965518</v>
      </c>
      <c r="Z446" s="119">
        <f t="shared" si="67"/>
        <v>186493.24137931035</v>
      </c>
    </row>
    <row r="447" spans="1:26">
      <c r="A447" s="144">
        <f>IF(D447="","",SUBTOTAL(3,$D$11:D447))</f>
        <v>345</v>
      </c>
      <c r="B447" s="144" t="s">
        <v>674</v>
      </c>
      <c r="C447" s="150" t="s">
        <v>675</v>
      </c>
      <c r="D447" s="145">
        <v>290</v>
      </c>
      <c r="E447" s="151">
        <v>11</v>
      </c>
      <c r="F447" s="152">
        <v>5.5</v>
      </c>
      <c r="G447" s="145">
        <v>6</v>
      </c>
      <c r="H447" s="144"/>
      <c r="I447" s="144"/>
      <c r="J447" s="144">
        <v>0</v>
      </c>
      <c r="K447" s="121">
        <v>1207730</v>
      </c>
      <c r="L447" s="80">
        <f t="shared" si="61"/>
        <v>0</v>
      </c>
      <c r="M447" s="186"/>
      <c r="N447" s="186"/>
      <c r="O447" s="186"/>
      <c r="P447" s="186">
        <f t="shared" si="62"/>
        <v>891200</v>
      </c>
      <c r="Q447" s="186">
        <f t="shared" si="63"/>
        <v>891200</v>
      </c>
      <c r="R447" s="186">
        <f t="shared" si="64"/>
        <v>891200</v>
      </c>
      <c r="S447" s="204" t="s">
        <v>1992</v>
      </c>
      <c r="T447" s="204" t="s">
        <v>1992</v>
      </c>
      <c r="U447" s="137"/>
      <c r="V447" s="137"/>
      <c r="W447" s="137"/>
      <c r="X447" s="119">
        <f t="shared" si="65"/>
        <v>412294.03448275861</v>
      </c>
      <c r="Y447" s="119">
        <f t="shared" si="66"/>
        <v>229052.24137931035</v>
      </c>
      <c r="Z447" s="119">
        <f t="shared" si="67"/>
        <v>249875.1724137931</v>
      </c>
    </row>
    <row r="448" spans="1:26">
      <c r="A448" s="144">
        <f>IF(D448="","",SUBTOTAL(3,$D$11:D448))</f>
        <v>346</v>
      </c>
      <c r="B448" s="144" t="s">
        <v>676</v>
      </c>
      <c r="C448" s="150" t="s">
        <v>677</v>
      </c>
      <c r="D448" s="145">
        <v>290</v>
      </c>
      <c r="E448" s="151">
        <v>11</v>
      </c>
      <c r="F448" s="152">
        <v>5.5</v>
      </c>
      <c r="G448" s="145">
        <v>6</v>
      </c>
      <c r="H448" s="144"/>
      <c r="I448" s="144"/>
      <c r="J448" s="144">
        <v>0</v>
      </c>
      <c r="K448" s="121">
        <v>1420866</v>
      </c>
      <c r="L448" s="80">
        <f t="shared" si="61"/>
        <v>0</v>
      </c>
      <c r="M448" s="186"/>
      <c r="N448" s="186"/>
      <c r="O448" s="186"/>
      <c r="P448" s="186">
        <f t="shared" si="62"/>
        <v>1048500</v>
      </c>
      <c r="Q448" s="186">
        <f t="shared" si="63"/>
        <v>1048500</v>
      </c>
      <c r="R448" s="186">
        <f t="shared" si="64"/>
        <v>1048500</v>
      </c>
      <c r="S448" s="204" t="s">
        <v>1992</v>
      </c>
      <c r="T448" s="204" t="s">
        <v>1992</v>
      </c>
      <c r="U448" s="137"/>
      <c r="V448" s="137"/>
      <c r="W448" s="137"/>
      <c r="X448" s="119">
        <f t="shared" si="65"/>
        <v>485054.25517241377</v>
      </c>
      <c r="Y448" s="119">
        <f t="shared" si="66"/>
        <v>269474.58620689658</v>
      </c>
      <c r="Z448" s="119">
        <f t="shared" si="67"/>
        <v>293972.27586206899</v>
      </c>
    </row>
    <row r="449" spans="1:26">
      <c r="A449" s="144">
        <f>IF(D449="","",SUBTOTAL(3,$D$11:D449))</f>
        <v>347</v>
      </c>
      <c r="B449" s="144" t="s">
        <v>678</v>
      </c>
      <c r="C449" s="150" t="s">
        <v>679</v>
      </c>
      <c r="D449" s="145">
        <v>290</v>
      </c>
      <c r="E449" s="151">
        <v>11</v>
      </c>
      <c r="F449" s="152">
        <v>5.2</v>
      </c>
      <c r="G449" s="145">
        <v>6</v>
      </c>
      <c r="H449" s="144"/>
      <c r="I449" s="144"/>
      <c r="J449" s="144">
        <v>0</v>
      </c>
      <c r="K449" s="121">
        <v>2012922</v>
      </c>
      <c r="L449" s="80">
        <f t="shared" si="61"/>
        <v>0</v>
      </c>
      <c r="M449" s="186"/>
      <c r="N449" s="186"/>
      <c r="O449" s="186"/>
      <c r="P449" s="186">
        <f t="shared" si="62"/>
        <v>1464600</v>
      </c>
      <c r="Q449" s="186">
        <f t="shared" si="63"/>
        <v>1464600</v>
      </c>
      <c r="R449" s="186">
        <f t="shared" si="64"/>
        <v>1464600</v>
      </c>
      <c r="S449" s="204" t="s">
        <v>1992</v>
      </c>
      <c r="T449" s="204" t="s">
        <v>1992</v>
      </c>
      <c r="U449" s="137"/>
      <c r="V449" s="137"/>
      <c r="W449" s="137"/>
      <c r="X449" s="119">
        <f t="shared" si="65"/>
        <v>687169.92413793108</v>
      </c>
      <c r="Y449" s="119">
        <f t="shared" si="66"/>
        <v>360937.73793103453</v>
      </c>
      <c r="Z449" s="119">
        <f t="shared" si="67"/>
        <v>416466.62068965519</v>
      </c>
    </row>
    <row r="450" spans="1:26">
      <c r="A450" s="144">
        <f>IF(D450="","",SUBTOTAL(3,$D$11:D450))</f>
        <v>348</v>
      </c>
      <c r="B450" s="144" t="s">
        <v>680</v>
      </c>
      <c r="C450" s="150" t="s">
        <v>681</v>
      </c>
      <c r="D450" s="145">
        <v>290</v>
      </c>
      <c r="E450" s="151">
        <v>11</v>
      </c>
      <c r="F450" s="152">
        <v>5.2</v>
      </c>
      <c r="G450" s="145">
        <v>6</v>
      </c>
      <c r="H450" s="144"/>
      <c r="I450" s="144"/>
      <c r="J450" s="144">
        <v>0</v>
      </c>
      <c r="K450" s="121">
        <v>2368110</v>
      </c>
      <c r="L450" s="80">
        <f t="shared" si="61"/>
        <v>0</v>
      </c>
      <c r="M450" s="186"/>
      <c r="N450" s="186"/>
      <c r="O450" s="186"/>
      <c r="P450" s="186">
        <f t="shared" si="62"/>
        <v>1723000</v>
      </c>
      <c r="Q450" s="186">
        <f t="shared" si="63"/>
        <v>1723000</v>
      </c>
      <c r="R450" s="186">
        <f t="shared" si="64"/>
        <v>1723000</v>
      </c>
      <c r="S450" s="204" t="s">
        <v>1992</v>
      </c>
      <c r="T450" s="204" t="s">
        <v>1992</v>
      </c>
      <c r="U450" s="137"/>
      <c r="V450" s="137"/>
      <c r="W450" s="137"/>
      <c r="X450" s="119">
        <f t="shared" si="65"/>
        <v>808423.75862068962</v>
      </c>
      <c r="Y450" s="119">
        <f t="shared" si="66"/>
        <v>424626.62068965525</v>
      </c>
      <c r="Z450" s="119">
        <f t="shared" si="67"/>
        <v>489953.79310344829</v>
      </c>
    </row>
    <row r="451" spans="1:26" ht="31.5" hidden="1">
      <c r="A451" s="144" t="str">
        <f>IF(D451="","",SUBTOTAL(3,$D$11:D451))</f>
        <v/>
      </c>
      <c r="B451" s="148" t="s">
        <v>1956</v>
      </c>
      <c r="C451" s="146" t="s">
        <v>1957</v>
      </c>
      <c r="D451" s="145"/>
      <c r="E451" s="151"/>
      <c r="F451" s="152"/>
      <c r="G451" s="145"/>
      <c r="H451" s="144"/>
      <c r="I451" s="144"/>
      <c r="J451" s="144">
        <v>0</v>
      </c>
      <c r="K451" s="121"/>
      <c r="L451" s="80">
        <f t="shared" si="61"/>
        <v>0</v>
      </c>
      <c r="M451" s="186"/>
      <c r="N451" s="186"/>
      <c r="O451" s="186"/>
      <c r="P451" s="186"/>
      <c r="Q451" s="186"/>
      <c r="R451" s="186"/>
      <c r="S451" s="204" t="s">
        <v>1992</v>
      </c>
      <c r="T451" s="204" t="s">
        <v>1992</v>
      </c>
      <c r="U451" s="137"/>
      <c r="V451" s="137"/>
      <c r="W451" s="137"/>
      <c r="X451" s="119"/>
      <c r="Y451" s="119"/>
      <c r="Z451" s="119"/>
    </row>
    <row r="452" spans="1:26" ht="94.5" hidden="1">
      <c r="A452" s="144">
        <f>IF(D452="","",SUBTOTAL(3,$D$11:D452))</f>
        <v>348</v>
      </c>
      <c r="B452" s="144" t="s">
        <v>1952</v>
      </c>
      <c r="C452" s="150" t="s">
        <v>270</v>
      </c>
      <c r="D452" s="145">
        <v>270</v>
      </c>
      <c r="E452" s="151">
        <v>9.5</v>
      </c>
      <c r="F452" s="152">
        <v>5</v>
      </c>
      <c r="G452" s="145">
        <v>6</v>
      </c>
      <c r="H452" s="144">
        <v>120</v>
      </c>
      <c r="I452" s="144" t="s">
        <v>15</v>
      </c>
      <c r="J452" s="144" t="s">
        <v>2062</v>
      </c>
      <c r="K452" s="121">
        <v>2252000</v>
      </c>
      <c r="L452" s="80">
        <f t="shared" si="61"/>
        <v>2504585.4545454541</v>
      </c>
      <c r="M452" s="186" t="str" cm="1">
        <f t="array" ref="M452">IF(OR($B452="",$S452="",$T452=""),"",IFERROR(IF($S452&lt;&gt;SUMPRODUCT(IFERROR(--MID($T452,SEARCH('Nhân công vận hành'!$A$3:$A$100,$T452)-1,1),0)),"",SUMPRODUCT(IFERROR(--MID($T452,SEARCH('Nhân công vận hành'!$A$3:$A$100,$T452)-1,1),0),'Nhân công vận hành'!#REF!)),""))</f>
        <v/>
      </c>
      <c r="N452" s="186" cm="1">
        <f t="array" ref="N452">IF(OR($B452="",$S452="",$T452=""),"",IFERROR(IF($S452&lt;&gt;SUMPRODUCT(IFERROR(--MID($T452,SEARCH('Nhân công vận hành'!$A$3:$A$100,$T452)-1,1),0)),"",SUMPRODUCT(IFERROR(--MID($T452,SEARCH('Nhân công vận hành'!$A$3:$A$100,$T452)-1,1),0),'Nhân công vận hành'!$E$3:$E$100)),""))</f>
        <v>0</v>
      </c>
      <c r="O452" s="186" cm="1">
        <f t="array" ref="O452">IF(OR($B452="",$S452="",$T452=""),"",IFERROR(IF($S452&lt;&gt;SUMPRODUCT(IFERROR(--MID($T452,SEARCH('Nhân công vận hành'!$A$3:$A$100,$T452)-1,1),0)),"",SUMPRODUCT(IFERROR(--MID($T452,SEARCH('Nhân công vận hành'!$A$3:$A$100,$T452)-1,1),0),'Nhân công vận hành'!$F$3:$F$100)),""))</f>
        <v>0</v>
      </c>
      <c r="P452" s="186" t="e">
        <f t="shared" si="62"/>
        <v>#VALUE!</v>
      </c>
      <c r="Q452" s="186">
        <f t="shared" si="63"/>
        <v>4135200</v>
      </c>
      <c r="R452" s="186">
        <f t="shared" si="64"/>
        <v>4135200</v>
      </c>
      <c r="S452" s="204">
        <v>6</v>
      </c>
      <c r="T452" s="204" t="s">
        <v>2003</v>
      </c>
      <c r="U452" s="137"/>
      <c r="V452" s="137"/>
      <c r="W452" s="137">
        <f>H452</f>
        <v>120</v>
      </c>
      <c r="X452" s="119">
        <f t="shared" si="65"/>
        <v>713133.33333333337</v>
      </c>
      <c r="Y452" s="119">
        <f t="shared" si="66"/>
        <v>417037.03703703702</v>
      </c>
      <c r="Z452" s="119">
        <f t="shared" si="67"/>
        <v>500444.44444444444</v>
      </c>
    </row>
    <row r="453" spans="1:26" ht="94.5" hidden="1">
      <c r="A453" s="144">
        <f>IF(D453="","",SUBTOTAL(3,$D$11:D453))</f>
        <v>348</v>
      </c>
      <c r="B453" s="144" t="s">
        <v>1953</v>
      </c>
      <c r="C453" s="150" t="s">
        <v>675</v>
      </c>
      <c r="D453" s="145">
        <v>270</v>
      </c>
      <c r="E453" s="151">
        <v>9.5</v>
      </c>
      <c r="F453" s="152">
        <v>5</v>
      </c>
      <c r="G453" s="145">
        <v>6</v>
      </c>
      <c r="H453" s="144">
        <v>202</v>
      </c>
      <c r="I453" s="144" t="s">
        <v>15</v>
      </c>
      <c r="J453" s="144" t="s">
        <v>2062</v>
      </c>
      <c r="K453" s="121">
        <v>3500000</v>
      </c>
      <c r="L453" s="80">
        <f t="shared" si="61"/>
        <v>4216052.1818181816</v>
      </c>
      <c r="M453" s="186" t="str" cm="1">
        <f t="array" ref="M453">IF(OR($B453="",$S453="",$T453=""),"",IFERROR(IF($S453&lt;&gt;SUMPRODUCT(IFERROR(--MID($T453,SEARCH('Nhân công vận hành'!$A$3:$A$100,$T453)-1,1),0)),"",SUMPRODUCT(IFERROR(--MID($T453,SEARCH('Nhân công vận hành'!$A$3:$A$100,$T453)-1,1),0),'Nhân công vận hành'!#REF!)),""))</f>
        <v/>
      </c>
      <c r="N453" s="186" cm="1">
        <f t="array" ref="N453">IF(OR($B453="",$S453="",$T453=""),"",IFERROR(IF($S453&lt;&gt;SUMPRODUCT(IFERROR(--MID($T453,SEARCH('Nhân công vận hành'!$A$3:$A$100,$T453)-1,1),0)),"",SUMPRODUCT(IFERROR(--MID($T453,SEARCH('Nhân công vận hành'!$A$3:$A$100,$T453)-1,1),0),'Nhân công vận hành'!$E$3:$E$100)),""))</f>
        <v>0</v>
      </c>
      <c r="O453" s="186" cm="1">
        <f t="array" ref="O453">IF(OR($B453="",$S453="",$T453=""),"",IFERROR(IF($S453&lt;&gt;SUMPRODUCT(IFERROR(--MID($T453,SEARCH('Nhân công vận hành'!$A$3:$A$100,$T453)-1,1),0)),"",SUMPRODUCT(IFERROR(--MID($T453,SEARCH('Nhân công vận hành'!$A$3:$A$100,$T453)-1,1),0),'Nhân công vận hành'!$F$3:$F$100)),""))</f>
        <v>0</v>
      </c>
      <c r="P453" s="186" t="e">
        <f t="shared" si="62"/>
        <v>#VALUE!</v>
      </c>
      <c r="Q453" s="186">
        <f t="shared" si="63"/>
        <v>6750300</v>
      </c>
      <c r="R453" s="186">
        <f t="shared" si="64"/>
        <v>6750300</v>
      </c>
      <c r="S453" s="204">
        <v>6</v>
      </c>
      <c r="T453" s="204" t="s">
        <v>2003</v>
      </c>
      <c r="U453" s="137"/>
      <c r="V453" s="137"/>
      <c r="W453" s="137">
        <f>H453</f>
        <v>202</v>
      </c>
      <c r="X453" s="119">
        <f t="shared" si="65"/>
        <v>1108333.3333333333</v>
      </c>
      <c r="Y453" s="119">
        <f t="shared" si="66"/>
        <v>648148.1481481482</v>
      </c>
      <c r="Z453" s="119">
        <f t="shared" si="67"/>
        <v>777777.77777777775</v>
      </c>
    </row>
    <row r="454" spans="1:26" ht="94.5" hidden="1">
      <c r="A454" s="144">
        <f>IF(D454="","",SUBTOTAL(3,$D$11:D454))</f>
        <v>348</v>
      </c>
      <c r="B454" s="144" t="s">
        <v>1954</v>
      </c>
      <c r="C454" s="150" t="s">
        <v>679</v>
      </c>
      <c r="D454" s="145">
        <v>270</v>
      </c>
      <c r="E454" s="151">
        <v>9.5</v>
      </c>
      <c r="F454" s="152">
        <v>4.2</v>
      </c>
      <c r="G454" s="145">
        <v>6</v>
      </c>
      <c r="H454" s="144">
        <v>540</v>
      </c>
      <c r="I454" s="144" t="s">
        <v>15</v>
      </c>
      <c r="J454" s="144" t="s">
        <v>2063</v>
      </c>
      <c r="K454" s="121">
        <v>5750000</v>
      </c>
      <c r="L454" s="80">
        <f t="shared" si="61"/>
        <v>11270634.545454545</v>
      </c>
      <c r="M454" s="186" t="str" cm="1">
        <f t="array" ref="M454">IF(OR($B454="",$S454="",$T454=""),"",IFERROR(IF($S454&lt;&gt;SUMPRODUCT(IFERROR(--MID($T454,SEARCH('Nhân công vận hành'!$A$3:$A$100,$T454)-1,1),0)),"",SUMPRODUCT(IFERROR(--MID($T454,SEARCH('Nhân công vận hành'!$A$3:$A$100,$T454)-1,1),0),'Nhân công vận hành'!#REF!)),""))</f>
        <v/>
      </c>
      <c r="N454" s="186" cm="1">
        <f t="array" ref="N454">IF(OR($B454="",$S454="",$T454=""),"",IFERROR(IF($S454&lt;&gt;SUMPRODUCT(IFERROR(--MID($T454,SEARCH('Nhân công vận hành'!$A$3:$A$100,$T454)-1,1),0)),"",SUMPRODUCT(IFERROR(--MID($T454,SEARCH('Nhân công vận hành'!$A$3:$A$100,$T454)-1,1),0),'Nhân công vận hành'!$E$3:$E$100)),""))</f>
        <v>0</v>
      </c>
      <c r="O454" s="186" cm="1">
        <f t="array" ref="O454">IF(OR($B454="",$S454="",$T454=""),"",IFERROR(IF($S454&lt;&gt;SUMPRODUCT(IFERROR(--MID($T454,SEARCH('Nhân công vận hành'!$A$3:$A$100,$T454)-1,1),0)),"",SUMPRODUCT(IFERROR(--MID($T454,SEARCH('Nhân công vận hành'!$A$3:$A$100,$T454)-1,1),0),'Nhân công vận hành'!$F$3:$F$100)),""))</f>
        <v>0</v>
      </c>
      <c r="P454" s="186" t="e">
        <f t="shared" si="62"/>
        <v>#VALUE!</v>
      </c>
      <c r="Q454" s="186">
        <f t="shared" si="63"/>
        <v>15263700</v>
      </c>
      <c r="R454" s="186">
        <f t="shared" si="64"/>
        <v>15263700</v>
      </c>
      <c r="S454" s="204">
        <v>8</v>
      </c>
      <c r="T454" s="204" t="s">
        <v>2004</v>
      </c>
      <c r="U454" s="137"/>
      <c r="V454" s="137"/>
      <c r="W454" s="137">
        <f>H454</f>
        <v>540</v>
      </c>
      <c r="X454" s="119">
        <f t="shared" si="65"/>
        <v>1820833.3333333333</v>
      </c>
      <c r="Y454" s="119">
        <f t="shared" si="66"/>
        <v>894444.44444444461</v>
      </c>
      <c r="Z454" s="119">
        <f t="shared" si="67"/>
        <v>1277777.7777777778</v>
      </c>
    </row>
    <row r="455" spans="1:26" ht="94.5" hidden="1">
      <c r="A455" s="144">
        <f>IF(D455="","",SUBTOTAL(3,$D$11:D455))</f>
        <v>348</v>
      </c>
      <c r="B455" s="144" t="s">
        <v>1955</v>
      </c>
      <c r="C455" s="150" t="s">
        <v>1958</v>
      </c>
      <c r="D455" s="145">
        <v>270</v>
      </c>
      <c r="E455" s="151">
        <v>9.5</v>
      </c>
      <c r="F455" s="152">
        <v>4.2</v>
      </c>
      <c r="G455" s="145">
        <v>6</v>
      </c>
      <c r="H455" s="144">
        <v>931</v>
      </c>
      <c r="I455" s="144" t="s">
        <v>15</v>
      </c>
      <c r="J455" s="144" t="s">
        <v>2063</v>
      </c>
      <c r="K455" s="121">
        <v>8000000</v>
      </c>
      <c r="L455" s="80">
        <f t="shared" si="61"/>
        <v>19431408.818181816</v>
      </c>
      <c r="M455" s="186" t="str" cm="1">
        <f t="array" ref="M455">IF(OR($B455="",$S455="",$T455=""),"",IFERROR(IF($S455&lt;&gt;SUMPRODUCT(IFERROR(--MID($T455,SEARCH('Nhân công vận hành'!$A$3:$A$100,$T455)-1,1),0)),"",SUMPRODUCT(IFERROR(--MID($T455,SEARCH('Nhân công vận hành'!$A$3:$A$100,$T455)-1,1),0),'Nhân công vận hành'!#REF!)),""))</f>
        <v/>
      </c>
      <c r="N455" s="186" cm="1">
        <f t="array" ref="N455">IF(OR($B455="",$S455="",$T455=""),"",IFERROR(IF($S455&lt;&gt;SUMPRODUCT(IFERROR(--MID($T455,SEARCH('Nhân công vận hành'!$A$3:$A$100,$T455)-1,1),0)),"",SUMPRODUCT(IFERROR(--MID($T455,SEARCH('Nhân công vận hành'!$A$3:$A$100,$T455)-1,1),0),'Nhân công vận hành'!$E$3:$E$100)),""))</f>
        <v>0</v>
      </c>
      <c r="O455" s="186" cm="1">
        <f t="array" ref="O455">IF(OR($B455="",$S455="",$T455=""),"",IFERROR(IF($S455&lt;&gt;SUMPRODUCT(IFERROR(--MID($T455,SEARCH('Nhân công vận hành'!$A$3:$A$100,$T455)-1,1),0)),"",SUMPRODUCT(IFERROR(--MID($T455,SEARCH('Nhân công vận hành'!$A$3:$A$100,$T455)-1,1),0),'Nhân công vận hành'!$F$3:$F$100)),""))</f>
        <v>0</v>
      </c>
      <c r="P455" s="186" t="e">
        <f t="shared" si="62"/>
        <v>#VALUE!</v>
      </c>
      <c r="Q455" s="186">
        <f t="shared" si="63"/>
        <v>24987000</v>
      </c>
      <c r="R455" s="186">
        <f t="shared" si="64"/>
        <v>24987000</v>
      </c>
      <c r="S455" s="204">
        <v>8</v>
      </c>
      <c r="T455" s="204" t="s">
        <v>2004</v>
      </c>
      <c r="U455" s="137"/>
      <c r="V455" s="137"/>
      <c r="W455" s="137">
        <f>H455</f>
        <v>931</v>
      </c>
      <c r="X455" s="119">
        <f t="shared" si="65"/>
        <v>2533333.3333333335</v>
      </c>
      <c r="Y455" s="119">
        <f t="shared" si="66"/>
        <v>1244444.4444444445</v>
      </c>
      <c r="Z455" s="119">
        <f t="shared" si="67"/>
        <v>1777777.7777777778</v>
      </c>
    </row>
    <row r="456" spans="1:26">
      <c r="A456" s="144" t="str">
        <f>IF(D456="","",SUBTOTAL(3,$D$11:D456))</f>
        <v/>
      </c>
      <c r="B456" s="148" t="s">
        <v>682</v>
      </c>
      <c r="C456" s="146" t="s">
        <v>683</v>
      </c>
      <c r="D456" s="144"/>
      <c r="E456" s="144"/>
      <c r="F456" s="144"/>
      <c r="G456" s="144"/>
      <c r="H456" s="144"/>
      <c r="I456" s="144"/>
      <c r="J456" s="144">
        <v>0</v>
      </c>
      <c r="K456" s="121"/>
      <c r="L456" s="80">
        <f t="shared" si="61"/>
        <v>0</v>
      </c>
      <c r="M456" s="186"/>
      <c r="N456" s="186"/>
      <c r="O456" s="186"/>
      <c r="P456" s="186"/>
      <c r="Q456" s="186"/>
      <c r="R456" s="186"/>
      <c r="S456" s="204" t="s">
        <v>1992</v>
      </c>
      <c r="T456" s="204" t="s">
        <v>1992</v>
      </c>
      <c r="U456" s="137"/>
      <c r="V456" s="137"/>
      <c r="W456" s="137"/>
      <c r="X456" s="119"/>
      <c r="Y456" s="119"/>
      <c r="Z456" s="119"/>
    </row>
    <row r="457" spans="1:26">
      <c r="A457" s="144">
        <f>IF(D457="","",SUBTOTAL(3,$D$11:D457))</f>
        <v>349</v>
      </c>
      <c r="B457" s="144" t="s">
        <v>684</v>
      </c>
      <c r="C457" s="150" t="s">
        <v>172</v>
      </c>
      <c r="D457" s="145">
        <v>230</v>
      </c>
      <c r="E457" s="151">
        <v>11</v>
      </c>
      <c r="F457" s="152">
        <v>5.9</v>
      </c>
      <c r="G457" s="145">
        <v>6</v>
      </c>
      <c r="H457" s="144"/>
      <c r="I457" s="144"/>
      <c r="J457" s="144">
        <v>0</v>
      </c>
      <c r="K457" s="121">
        <v>121530</v>
      </c>
      <c r="L457" s="80">
        <f t="shared" si="61"/>
        <v>0</v>
      </c>
      <c r="M457" s="186"/>
      <c r="N457" s="186"/>
      <c r="O457" s="186"/>
      <c r="P457" s="186">
        <f t="shared" si="62"/>
        <v>115200</v>
      </c>
      <c r="Q457" s="186">
        <f t="shared" si="63"/>
        <v>115200</v>
      </c>
      <c r="R457" s="186">
        <f t="shared" si="64"/>
        <v>115200</v>
      </c>
      <c r="S457" s="204" t="s">
        <v>1992</v>
      </c>
      <c r="T457" s="204" t="s">
        <v>1992</v>
      </c>
      <c r="U457" s="137"/>
      <c r="V457" s="137"/>
      <c r="W457" s="137"/>
      <c r="X457" s="119">
        <f t="shared" si="65"/>
        <v>52310.739130434784</v>
      </c>
      <c r="Y457" s="119">
        <f t="shared" si="66"/>
        <v>31175.08695652174</v>
      </c>
      <c r="Z457" s="119">
        <f t="shared" si="67"/>
        <v>31703.478260869564</v>
      </c>
    </row>
    <row r="458" spans="1:26">
      <c r="A458" s="144">
        <f>IF(D458="","",SUBTOTAL(3,$D$11:D458))</f>
        <v>350</v>
      </c>
      <c r="B458" s="144" t="s">
        <v>685</v>
      </c>
      <c r="C458" s="150" t="s">
        <v>270</v>
      </c>
      <c r="D458" s="145">
        <v>230</v>
      </c>
      <c r="E458" s="151">
        <v>11</v>
      </c>
      <c r="F458" s="152">
        <v>5.9</v>
      </c>
      <c r="G458" s="145">
        <v>6</v>
      </c>
      <c r="H458" s="144"/>
      <c r="I458" s="144"/>
      <c r="J458" s="144">
        <v>0</v>
      </c>
      <c r="K458" s="121">
        <v>211645</v>
      </c>
      <c r="L458" s="80">
        <f t="shared" si="61"/>
        <v>0</v>
      </c>
      <c r="M458" s="186"/>
      <c r="N458" s="186"/>
      <c r="O458" s="186"/>
      <c r="P458" s="186">
        <f t="shared" si="62"/>
        <v>200600</v>
      </c>
      <c r="Q458" s="186">
        <f t="shared" si="63"/>
        <v>200600</v>
      </c>
      <c r="R458" s="186">
        <f t="shared" si="64"/>
        <v>200600</v>
      </c>
      <c r="S458" s="204" t="s">
        <v>1992</v>
      </c>
      <c r="T458" s="204" t="s">
        <v>1992</v>
      </c>
      <c r="U458" s="137"/>
      <c r="V458" s="137"/>
      <c r="W458" s="137"/>
      <c r="X458" s="119">
        <f t="shared" si="65"/>
        <v>91099.369565217392</v>
      </c>
      <c r="Y458" s="119">
        <f t="shared" si="66"/>
        <v>54291.543478260872</v>
      </c>
      <c r="Z458" s="119">
        <f t="shared" si="67"/>
        <v>55211.739130434784</v>
      </c>
    </row>
    <row r="459" spans="1:26">
      <c r="A459" s="144">
        <f>IF(D459="","",SUBTOTAL(3,$D$11:D459))</f>
        <v>351</v>
      </c>
      <c r="B459" s="144" t="s">
        <v>686</v>
      </c>
      <c r="C459" s="150" t="s">
        <v>231</v>
      </c>
      <c r="D459" s="145">
        <v>230</v>
      </c>
      <c r="E459" s="151">
        <v>11</v>
      </c>
      <c r="F459" s="152">
        <v>5.9</v>
      </c>
      <c r="G459" s="145">
        <v>6</v>
      </c>
      <c r="H459" s="144"/>
      <c r="I459" s="144"/>
      <c r="J459" s="144">
        <v>0</v>
      </c>
      <c r="K459" s="121">
        <v>222193</v>
      </c>
      <c r="L459" s="80">
        <f t="shared" si="61"/>
        <v>0</v>
      </c>
      <c r="M459" s="186"/>
      <c r="N459" s="186"/>
      <c r="O459" s="186"/>
      <c r="P459" s="186">
        <f t="shared" si="62"/>
        <v>210600</v>
      </c>
      <c r="Q459" s="186">
        <f t="shared" si="63"/>
        <v>210600</v>
      </c>
      <c r="R459" s="186">
        <f t="shared" si="64"/>
        <v>210600</v>
      </c>
      <c r="S459" s="204" t="s">
        <v>1992</v>
      </c>
      <c r="T459" s="204" t="s">
        <v>1992</v>
      </c>
      <c r="U459" s="137"/>
      <c r="V459" s="137"/>
      <c r="W459" s="137"/>
      <c r="X459" s="119">
        <f t="shared" si="65"/>
        <v>95639.595652173914</v>
      </c>
      <c r="Y459" s="119">
        <f t="shared" si="66"/>
        <v>56997.334782608697</v>
      </c>
      <c r="Z459" s="119">
        <f t="shared" si="67"/>
        <v>57963.391304347824</v>
      </c>
    </row>
    <row r="460" spans="1:26">
      <c r="A460" s="144">
        <f>IF(D460="","",SUBTOTAL(3,$D$11:D460))</f>
        <v>352</v>
      </c>
      <c r="B460" s="148" t="s">
        <v>687</v>
      </c>
      <c r="C460" s="146" t="s">
        <v>688</v>
      </c>
      <c r="D460" s="145">
        <v>230</v>
      </c>
      <c r="E460" s="151">
        <v>13</v>
      </c>
      <c r="F460" s="152">
        <v>5.2</v>
      </c>
      <c r="G460" s="145">
        <v>6</v>
      </c>
      <c r="H460" s="144"/>
      <c r="I460" s="144"/>
      <c r="J460" s="144">
        <v>0</v>
      </c>
      <c r="K460" s="121">
        <v>343952</v>
      </c>
      <c r="L460" s="80">
        <f t="shared" si="61"/>
        <v>0</v>
      </c>
      <c r="M460" s="186"/>
      <c r="N460" s="186"/>
      <c r="O460" s="186"/>
      <c r="P460" s="186">
        <f t="shared" si="62"/>
        <v>342500</v>
      </c>
      <c r="Q460" s="186">
        <f t="shared" si="63"/>
        <v>342500</v>
      </c>
      <c r="R460" s="186">
        <f t="shared" si="64"/>
        <v>342500</v>
      </c>
      <c r="S460" s="204" t="s">
        <v>1992</v>
      </c>
      <c r="T460" s="204" t="s">
        <v>1992</v>
      </c>
      <c r="U460" s="137"/>
      <c r="V460" s="137"/>
      <c r="W460" s="137"/>
      <c r="X460" s="119">
        <f t="shared" si="65"/>
        <v>174966.88695652175</v>
      </c>
      <c r="Y460" s="119">
        <f t="shared" si="66"/>
        <v>77763.060869565219</v>
      </c>
      <c r="Z460" s="119">
        <f t="shared" si="67"/>
        <v>89726.608695652176</v>
      </c>
    </row>
    <row r="461" spans="1:26" ht="31.5" hidden="1">
      <c r="A461" s="144" t="str">
        <f>IF(D461="","",SUBTOTAL(3,$D$11:D461))</f>
        <v/>
      </c>
      <c r="B461" s="148" t="s">
        <v>689</v>
      </c>
      <c r="C461" s="146" t="s">
        <v>690</v>
      </c>
      <c r="D461" s="144"/>
      <c r="E461" s="144"/>
      <c r="F461" s="144"/>
      <c r="G461" s="144"/>
      <c r="H461" s="144"/>
      <c r="I461" s="144"/>
      <c r="J461" s="144">
        <v>0</v>
      </c>
      <c r="K461" s="121"/>
      <c r="L461" s="80">
        <f t="shared" ref="L461:L524" si="70">IF(SUMPRODUCT($U$6:$W$6,$U$7:$W$7,$U461:$W461),SUMPRODUCT($U$6:$W$6,$U$7:$W$7,$U461:$W461),0)</f>
        <v>0</v>
      </c>
      <c r="M461" s="186"/>
      <c r="N461" s="186"/>
      <c r="O461" s="186"/>
      <c r="P461" s="186"/>
      <c r="Q461" s="186"/>
      <c r="R461" s="186"/>
      <c r="S461" s="204" t="s">
        <v>1992</v>
      </c>
      <c r="T461" s="204" t="s">
        <v>1992</v>
      </c>
      <c r="U461" s="137"/>
      <c r="V461" s="137"/>
      <c r="W461" s="137"/>
      <c r="X461" s="119"/>
      <c r="Y461" s="119"/>
      <c r="Z461" s="119"/>
    </row>
    <row r="462" spans="1:26" ht="31.5" hidden="1">
      <c r="A462" s="144">
        <f>IF(D462="","",SUBTOTAL(3,$D$11:D462))</f>
        <v>352</v>
      </c>
      <c r="B462" s="144" t="s">
        <v>691</v>
      </c>
      <c r="C462" s="150" t="s">
        <v>129</v>
      </c>
      <c r="D462" s="145">
        <v>230</v>
      </c>
      <c r="E462" s="151">
        <v>11</v>
      </c>
      <c r="F462" s="152">
        <v>5.2</v>
      </c>
      <c r="G462" s="145">
        <v>6</v>
      </c>
      <c r="H462" s="145">
        <v>44</v>
      </c>
      <c r="I462" s="144" t="s">
        <v>15</v>
      </c>
      <c r="J462" s="144" t="s">
        <v>2064</v>
      </c>
      <c r="K462" s="121">
        <v>258000</v>
      </c>
      <c r="L462" s="80">
        <f t="shared" si="70"/>
        <v>918347.99999999988</v>
      </c>
      <c r="M462" s="186" t="str" cm="1">
        <f t="array" ref="M462">IF(OR($B462="",$S462="",$T462=""),"",IFERROR(IF($S462&lt;&gt;SUMPRODUCT(IFERROR(--MID($T462,SEARCH('Nhân công vận hành'!$A$3:$A$100,$T462)-1,1),0)),"",SUMPRODUCT(IFERROR(--MID($T462,SEARCH('Nhân công vận hành'!$A$3:$A$100,$T462)-1,1),0),'Nhân công vận hành'!#REF!)),""))</f>
        <v/>
      </c>
      <c r="N462" s="186" cm="1">
        <f t="array" ref="N462">IF(OR($B462="",$S462="",$T462=""),"",IFERROR(IF($S462&lt;&gt;SUMPRODUCT(IFERROR(--MID($T462,SEARCH('Nhân công vận hành'!$A$3:$A$100,$T462)-1,1),0)),"",SUMPRODUCT(IFERROR(--MID($T462,SEARCH('Nhân công vận hành'!$A$3:$A$100,$T462)-1,1),0),'Nhân công vận hành'!$E$3:$E$100)),""))</f>
        <v>0</v>
      </c>
      <c r="O462" s="186" cm="1">
        <f t="array" ref="O462">IF(OR($B462="",$S462="",$T462=""),"",IFERROR(IF($S462&lt;&gt;SUMPRODUCT(IFERROR(--MID($T462,SEARCH('Nhân công vận hành'!$A$3:$A$100,$T462)-1,1),0)),"",SUMPRODUCT(IFERROR(--MID($T462,SEARCH('Nhân công vận hành'!$A$3:$A$100,$T462)-1,1),0),'Nhân công vận hành'!$F$3:$F$100)),""))</f>
        <v>0</v>
      </c>
      <c r="P462" s="186" t="e">
        <f t="shared" ref="P462:P524" si="71">ROUND(SUM(IFERROR($X462,0),IFERROR($Y462,0),IFERROR($Z462,0),IFERROR($L462,0),IFERROR($M462,0)),-2)</f>
        <v>#VALUE!</v>
      </c>
      <c r="Q462" s="186">
        <f t="shared" ref="Q462:Q524" si="72">ROUND(SUM(IFERROR($X462,0),IFERROR($Y462,0),IFERROR($Z462,0),IFERROR($L462,0),IFERROR($N462,0)),-2)</f>
        <v>1155000</v>
      </c>
      <c r="R462" s="186">
        <f t="shared" ref="R462:R524" si="73">ROUND(SUM(IFERROR($X462,0),IFERROR($Y462,0),IFERROR($Z462,0),IFERROR($L462,0),IFERROR($O462,0)),-2)</f>
        <v>1155000</v>
      </c>
      <c r="S462" s="204">
        <v>1</v>
      </c>
      <c r="T462" s="204" t="s">
        <v>2005</v>
      </c>
      <c r="U462" s="137"/>
      <c r="V462" s="137"/>
      <c r="W462" s="154">
        <f>H462</f>
        <v>44</v>
      </c>
      <c r="X462" s="119">
        <f t="shared" ref="X462:X524" si="74">IF($K462&gt;0,$K462*1000*IF($K462&gt;=30000,0.9,1)*$E462%/$D462,"")</f>
        <v>111052.17391304347</v>
      </c>
      <c r="Y462" s="119">
        <f t="shared" ref="Y462:Y524" si="75">IF($K462&gt;0,$K462*1000*$F462%/$D462,"")</f>
        <v>58330.434782608703</v>
      </c>
      <c r="Z462" s="119">
        <f t="shared" ref="Z462:Z524" si="76">IF($K462&gt;0,$K462*1000*$G462%/$D462,"")</f>
        <v>67304.34782608696</v>
      </c>
    </row>
    <row r="463" spans="1:26" ht="47.25" hidden="1">
      <c r="A463" s="144">
        <f>IF(D463="","",SUBTOTAL(3,$D$11:D463))</f>
        <v>352</v>
      </c>
      <c r="B463" s="144" t="s">
        <v>692</v>
      </c>
      <c r="C463" s="150" t="s">
        <v>139</v>
      </c>
      <c r="D463" s="145">
        <v>230</v>
      </c>
      <c r="E463" s="151">
        <v>11</v>
      </c>
      <c r="F463" s="152">
        <v>5.2</v>
      </c>
      <c r="G463" s="145">
        <v>6</v>
      </c>
      <c r="H463" s="145">
        <v>131</v>
      </c>
      <c r="I463" s="144" t="s">
        <v>15</v>
      </c>
      <c r="J463" s="144" t="s">
        <v>2065</v>
      </c>
      <c r="K463" s="121">
        <v>887000</v>
      </c>
      <c r="L463" s="80">
        <f t="shared" si="70"/>
        <v>2734172.4545454541</v>
      </c>
      <c r="M463" s="186" t="str" cm="1">
        <f t="array" ref="M463">IF(OR($B463="",$S463="",$T463=""),"",IFERROR(IF($S463&lt;&gt;SUMPRODUCT(IFERROR(--MID($T463,SEARCH('Nhân công vận hành'!$A$3:$A$100,$T463)-1,1),0)),"",SUMPRODUCT(IFERROR(--MID($T463,SEARCH('Nhân công vận hành'!$A$3:$A$100,$T463)-1,1),0),'Nhân công vận hành'!#REF!)),""))</f>
        <v/>
      </c>
      <c r="N463" s="186" cm="1">
        <f t="array" ref="N463">IF(OR($B463="",$S463="",$T463=""),"",IFERROR(IF($S463&lt;&gt;SUMPRODUCT(IFERROR(--MID($T463,SEARCH('Nhân công vận hành'!$A$3:$A$100,$T463)-1,1),0)),"",SUMPRODUCT(IFERROR(--MID($T463,SEARCH('Nhân công vận hành'!$A$3:$A$100,$T463)-1,1),0),'Nhân công vận hành'!$E$3:$E$100)),""))</f>
        <v>0</v>
      </c>
      <c r="O463" s="186" cm="1">
        <f t="array" ref="O463">IF(OR($B463="",$S463="",$T463=""),"",IFERROR(IF($S463&lt;&gt;SUMPRODUCT(IFERROR(--MID($T463,SEARCH('Nhân công vận hành'!$A$3:$A$100,$T463)-1,1),0)),"",SUMPRODUCT(IFERROR(--MID($T463,SEARCH('Nhân công vận hành'!$A$3:$A$100,$T463)-1,1),0),'Nhân công vận hành'!$F$3:$F$100)),""))</f>
        <v>0</v>
      </c>
      <c r="P463" s="186" t="e">
        <f t="shared" si="71"/>
        <v>#VALUE!</v>
      </c>
      <c r="Q463" s="186">
        <f t="shared" si="72"/>
        <v>3547900</v>
      </c>
      <c r="R463" s="186">
        <f t="shared" si="73"/>
        <v>3547900</v>
      </c>
      <c r="S463" s="204">
        <v>2</v>
      </c>
      <c r="T463" s="204" t="s">
        <v>2006</v>
      </c>
      <c r="U463" s="137"/>
      <c r="V463" s="137"/>
      <c r="W463" s="154">
        <f>H463</f>
        <v>131</v>
      </c>
      <c r="X463" s="119">
        <f t="shared" si="74"/>
        <v>381795.65217391303</v>
      </c>
      <c r="Y463" s="119">
        <f t="shared" si="75"/>
        <v>200539.13043478265</v>
      </c>
      <c r="Z463" s="119">
        <f t="shared" si="76"/>
        <v>231391.30434782608</v>
      </c>
    </row>
    <row r="464" spans="1:26" hidden="1">
      <c r="A464" s="144" t="str">
        <f>IF(D464="","",SUBTOTAL(3,$D$11:D464))</f>
        <v/>
      </c>
      <c r="B464" s="148" t="s">
        <v>693</v>
      </c>
      <c r="C464" s="146" t="s">
        <v>694</v>
      </c>
      <c r="D464" s="144"/>
      <c r="E464" s="144"/>
      <c r="F464" s="144"/>
      <c r="G464" s="144"/>
      <c r="H464" s="144"/>
      <c r="I464" s="144"/>
      <c r="J464" s="144">
        <v>0</v>
      </c>
      <c r="K464" s="121"/>
      <c r="L464" s="80">
        <f t="shared" si="70"/>
        <v>0</v>
      </c>
      <c r="M464" s="186"/>
      <c r="N464" s="186"/>
      <c r="O464" s="186"/>
      <c r="P464" s="186"/>
      <c r="Q464" s="186"/>
      <c r="R464" s="186"/>
      <c r="S464" s="204" t="s">
        <v>1992</v>
      </c>
      <c r="T464" s="204" t="s">
        <v>1992</v>
      </c>
      <c r="U464" s="137"/>
      <c r="V464" s="137"/>
      <c r="W464" s="137"/>
      <c r="X464" s="119"/>
      <c r="Y464" s="119"/>
      <c r="Z464" s="119"/>
    </row>
    <row r="465" spans="1:26" ht="31.5" hidden="1">
      <c r="A465" s="144">
        <f>IF(D465="","",SUBTOTAL(3,$D$11:D465))</f>
        <v>352</v>
      </c>
      <c r="B465" s="144" t="s">
        <v>695</v>
      </c>
      <c r="C465" s="150" t="s">
        <v>696</v>
      </c>
      <c r="D465" s="145">
        <v>260</v>
      </c>
      <c r="E465" s="151">
        <v>12</v>
      </c>
      <c r="F465" s="152">
        <v>6</v>
      </c>
      <c r="G465" s="145">
        <v>6</v>
      </c>
      <c r="H465" s="145">
        <v>3</v>
      </c>
      <c r="I465" s="144" t="s">
        <v>15</v>
      </c>
      <c r="J465" s="144" t="s">
        <v>2064</v>
      </c>
      <c r="K465" s="121">
        <v>94701</v>
      </c>
      <c r="L465" s="80">
        <f t="shared" si="70"/>
        <v>62614.636363636353</v>
      </c>
      <c r="M465" s="186" t="str" cm="1">
        <f t="array" ref="M465">IF(OR($B465="",$S465="",$T465=""),"",IFERROR(IF($S465&lt;&gt;SUMPRODUCT(IFERROR(--MID($T465,SEARCH('Nhân công vận hành'!$A$3:$A$100,$T465)-1,1),0)),"",SUMPRODUCT(IFERROR(--MID($T465,SEARCH('Nhân công vận hành'!$A$3:$A$100,$T465)-1,1),0),'Nhân công vận hành'!#REF!)),""))</f>
        <v/>
      </c>
      <c r="N465" s="186" cm="1">
        <f t="array" ref="N465">IF(OR($B465="",$S465="",$T465=""),"",IFERROR(IF($S465&lt;&gt;SUMPRODUCT(IFERROR(--MID($T465,SEARCH('Nhân công vận hành'!$A$3:$A$100,$T465)-1,1),0)),"",SUMPRODUCT(IFERROR(--MID($T465,SEARCH('Nhân công vận hành'!$A$3:$A$100,$T465)-1,1),0),'Nhân công vận hành'!$E$3:$E$100)),""))</f>
        <v>0</v>
      </c>
      <c r="O465" s="186" cm="1">
        <f t="array" ref="O465">IF(OR($B465="",$S465="",$T465=""),"",IFERROR(IF($S465&lt;&gt;SUMPRODUCT(IFERROR(--MID($T465,SEARCH('Nhân công vận hành'!$A$3:$A$100,$T465)-1,1),0)),"",SUMPRODUCT(IFERROR(--MID($T465,SEARCH('Nhân công vận hành'!$A$3:$A$100,$T465)-1,1),0),'Nhân công vận hành'!$F$3:$F$100)),""))</f>
        <v>0</v>
      </c>
      <c r="P465" s="186" t="e">
        <f t="shared" si="71"/>
        <v>#VALUE!</v>
      </c>
      <c r="Q465" s="186">
        <f t="shared" si="72"/>
        <v>145700</v>
      </c>
      <c r="R465" s="186">
        <f t="shared" si="73"/>
        <v>145700</v>
      </c>
      <c r="S465" s="204">
        <v>1</v>
      </c>
      <c r="T465" s="204" t="s">
        <v>2005</v>
      </c>
      <c r="U465" s="137"/>
      <c r="V465" s="137"/>
      <c r="W465" s="154">
        <f t="shared" ref="W465:W471" si="77">H465</f>
        <v>3</v>
      </c>
      <c r="X465" s="119">
        <f t="shared" si="74"/>
        <v>39337.338461538464</v>
      </c>
      <c r="Y465" s="119">
        <f t="shared" si="75"/>
        <v>21854.076923076922</v>
      </c>
      <c r="Z465" s="119">
        <f t="shared" si="76"/>
        <v>21854.076923076922</v>
      </c>
    </row>
    <row r="466" spans="1:26" ht="31.5" hidden="1">
      <c r="A466" s="144">
        <f>IF(D466="","",SUBTOTAL(3,$D$11:D466))</f>
        <v>352</v>
      </c>
      <c r="B466" s="144" t="s">
        <v>697</v>
      </c>
      <c r="C466" s="150" t="s">
        <v>698</v>
      </c>
      <c r="D466" s="145">
        <v>260</v>
      </c>
      <c r="E466" s="151">
        <v>12</v>
      </c>
      <c r="F466" s="152">
        <v>6</v>
      </c>
      <c r="G466" s="145">
        <v>6</v>
      </c>
      <c r="H466" s="145">
        <v>5</v>
      </c>
      <c r="I466" s="144" t="s">
        <v>15</v>
      </c>
      <c r="J466" s="144" t="s">
        <v>2064</v>
      </c>
      <c r="K466" s="121">
        <v>103988</v>
      </c>
      <c r="L466" s="80">
        <f t="shared" si="70"/>
        <v>104357.72727272726</v>
      </c>
      <c r="M466" s="186" t="str" cm="1">
        <f t="array" ref="M466">IF(OR($B466="",$S466="",$T466=""),"",IFERROR(IF($S466&lt;&gt;SUMPRODUCT(IFERROR(--MID($T466,SEARCH('Nhân công vận hành'!$A$3:$A$100,$T466)-1,1),0)),"",SUMPRODUCT(IFERROR(--MID($T466,SEARCH('Nhân công vận hành'!$A$3:$A$100,$T466)-1,1),0),'Nhân công vận hành'!#REF!)),""))</f>
        <v/>
      </c>
      <c r="N466" s="186" cm="1">
        <f t="array" ref="N466">IF(OR($B466="",$S466="",$T466=""),"",IFERROR(IF($S466&lt;&gt;SUMPRODUCT(IFERROR(--MID($T466,SEARCH('Nhân công vận hành'!$A$3:$A$100,$T466)-1,1),0)),"",SUMPRODUCT(IFERROR(--MID($T466,SEARCH('Nhân công vận hành'!$A$3:$A$100,$T466)-1,1),0),'Nhân công vận hành'!$E$3:$E$100)),""))</f>
        <v>0</v>
      </c>
      <c r="O466" s="186" cm="1">
        <f t="array" ref="O466">IF(OR($B466="",$S466="",$T466=""),"",IFERROR(IF($S466&lt;&gt;SUMPRODUCT(IFERROR(--MID($T466,SEARCH('Nhân công vận hành'!$A$3:$A$100,$T466)-1,1),0)),"",SUMPRODUCT(IFERROR(--MID($T466,SEARCH('Nhân công vận hành'!$A$3:$A$100,$T466)-1,1),0),'Nhân công vận hành'!$F$3:$F$100)),""))</f>
        <v>0</v>
      </c>
      <c r="P466" s="186" t="e">
        <f t="shared" si="71"/>
        <v>#VALUE!</v>
      </c>
      <c r="Q466" s="186">
        <f t="shared" si="72"/>
        <v>195500</v>
      </c>
      <c r="R466" s="186">
        <f t="shared" si="73"/>
        <v>195500</v>
      </c>
      <c r="S466" s="204">
        <v>1</v>
      </c>
      <c r="T466" s="204" t="s">
        <v>2005</v>
      </c>
      <c r="U466" s="137"/>
      <c r="V466" s="137"/>
      <c r="W466" s="154">
        <f t="shared" si="77"/>
        <v>5</v>
      </c>
      <c r="X466" s="119">
        <f t="shared" si="74"/>
        <v>43195.015384615384</v>
      </c>
      <c r="Y466" s="119">
        <f t="shared" si="75"/>
        <v>23997.23076923077</v>
      </c>
      <c r="Z466" s="119">
        <f t="shared" si="76"/>
        <v>23997.23076923077</v>
      </c>
    </row>
    <row r="467" spans="1:26" ht="31.5" hidden="1">
      <c r="A467" s="144">
        <f>IF(D467="","",SUBTOTAL(3,$D$11:D467))</f>
        <v>352</v>
      </c>
      <c r="B467" s="144" t="s">
        <v>699</v>
      </c>
      <c r="C467" s="150" t="s">
        <v>700</v>
      </c>
      <c r="D467" s="145">
        <v>260</v>
      </c>
      <c r="E467" s="151">
        <v>12</v>
      </c>
      <c r="F467" s="152">
        <v>5.4</v>
      </c>
      <c r="G467" s="145">
        <v>6</v>
      </c>
      <c r="H467" s="145">
        <v>6</v>
      </c>
      <c r="I467" s="144" t="s">
        <v>15</v>
      </c>
      <c r="J467" s="144" t="s">
        <v>2064</v>
      </c>
      <c r="K467" s="121">
        <v>112816</v>
      </c>
      <c r="L467" s="80">
        <f t="shared" si="70"/>
        <v>125229.27272727271</v>
      </c>
      <c r="M467" s="186" t="str" cm="1">
        <f t="array" ref="M467">IF(OR($B467="",$S467="",$T467=""),"",IFERROR(IF($S467&lt;&gt;SUMPRODUCT(IFERROR(--MID($T467,SEARCH('Nhân công vận hành'!$A$3:$A$100,$T467)-1,1),0)),"",SUMPRODUCT(IFERROR(--MID($T467,SEARCH('Nhân công vận hành'!$A$3:$A$100,$T467)-1,1),0),'Nhân công vận hành'!#REF!)),""))</f>
        <v/>
      </c>
      <c r="N467" s="186" cm="1">
        <f t="array" ref="N467">IF(OR($B467="",$S467="",$T467=""),"",IFERROR(IF($S467&lt;&gt;SUMPRODUCT(IFERROR(--MID($T467,SEARCH('Nhân công vận hành'!$A$3:$A$100,$T467)-1,1),0)),"",SUMPRODUCT(IFERROR(--MID($T467,SEARCH('Nhân công vận hành'!$A$3:$A$100,$T467)-1,1),0),'Nhân công vận hành'!$E$3:$E$100)),""))</f>
        <v>0</v>
      </c>
      <c r="O467" s="186" cm="1">
        <f t="array" ref="O467">IF(OR($B467="",$S467="",$T467=""),"",IFERROR(IF($S467&lt;&gt;SUMPRODUCT(IFERROR(--MID($T467,SEARCH('Nhân công vận hành'!$A$3:$A$100,$T467)-1,1),0)),"",SUMPRODUCT(IFERROR(--MID($T467,SEARCH('Nhân công vận hành'!$A$3:$A$100,$T467)-1,1),0),'Nhân công vận hành'!$F$3:$F$100)),""))</f>
        <v>0</v>
      </c>
      <c r="P467" s="186" t="e">
        <f t="shared" si="71"/>
        <v>#VALUE!</v>
      </c>
      <c r="Q467" s="186">
        <f t="shared" si="72"/>
        <v>221600</v>
      </c>
      <c r="R467" s="186">
        <f t="shared" si="73"/>
        <v>221600</v>
      </c>
      <c r="S467" s="204">
        <v>1</v>
      </c>
      <c r="T467" s="204" t="s">
        <v>2005</v>
      </c>
      <c r="U467" s="137"/>
      <c r="V467" s="137"/>
      <c r="W467" s="154">
        <f t="shared" si="77"/>
        <v>6</v>
      </c>
      <c r="X467" s="119">
        <f t="shared" si="74"/>
        <v>46862.030769230769</v>
      </c>
      <c r="Y467" s="119">
        <f t="shared" si="75"/>
        <v>23431.015384615388</v>
      </c>
      <c r="Z467" s="119">
        <f t="shared" si="76"/>
        <v>26034.461538461539</v>
      </c>
    </row>
    <row r="468" spans="1:26" ht="47.25" hidden="1">
      <c r="A468" s="144">
        <f>IF(D468="","",SUBTOTAL(3,$D$11:D468))</f>
        <v>352</v>
      </c>
      <c r="B468" s="144" t="s">
        <v>701</v>
      </c>
      <c r="C468" s="150" t="s">
        <v>702</v>
      </c>
      <c r="D468" s="145">
        <v>260</v>
      </c>
      <c r="E468" s="151">
        <v>12</v>
      </c>
      <c r="F468" s="152">
        <v>5.4</v>
      </c>
      <c r="G468" s="145">
        <v>6</v>
      </c>
      <c r="H468" s="145">
        <v>10</v>
      </c>
      <c r="I468" s="144" t="s">
        <v>15</v>
      </c>
      <c r="J468" s="144" t="s">
        <v>2065</v>
      </c>
      <c r="K468" s="121">
        <v>144918</v>
      </c>
      <c r="L468" s="80">
        <f t="shared" si="70"/>
        <v>208715.45454545453</v>
      </c>
      <c r="M468" s="186" t="str" cm="1">
        <f t="array" ref="M468">IF(OR($B468="",$S468="",$T468=""),"",IFERROR(IF($S468&lt;&gt;SUMPRODUCT(IFERROR(--MID($T468,SEARCH('Nhân công vận hành'!$A$3:$A$100,$T468)-1,1),0)),"",SUMPRODUCT(IFERROR(--MID($T468,SEARCH('Nhân công vận hành'!$A$3:$A$100,$T468)-1,1),0),'Nhân công vận hành'!#REF!)),""))</f>
        <v/>
      </c>
      <c r="N468" s="186" cm="1">
        <f t="array" ref="N468">IF(OR($B468="",$S468="",$T468=""),"",IFERROR(IF($S468&lt;&gt;SUMPRODUCT(IFERROR(--MID($T468,SEARCH('Nhân công vận hành'!$A$3:$A$100,$T468)-1,1),0)),"",SUMPRODUCT(IFERROR(--MID($T468,SEARCH('Nhân công vận hành'!$A$3:$A$100,$T468)-1,1),0),'Nhân công vận hành'!$E$3:$E$100)),""))</f>
        <v>0</v>
      </c>
      <c r="O468" s="186" cm="1">
        <f t="array" ref="O468">IF(OR($B468="",$S468="",$T468=""),"",IFERROR(IF($S468&lt;&gt;SUMPRODUCT(IFERROR(--MID($T468,SEARCH('Nhân công vận hành'!$A$3:$A$100,$T468)-1,1),0)),"",SUMPRODUCT(IFERROR(--MID($T468,SEARCH('Nhân công vận hành'!$A$3:$A$100,$T468)-1,1),0),'Nhân công vận hành'!$F$3:$F$100)),""))</f>
        <v>0</v>
      </c>
      <c r="P468" s="186" t="e">
        <f t="shared" si="71"/>
        <v>#VALUE!</v>
      </c>
      <c r="Q468" s="186">
        <f t="shared" si="72"/>
        <v>332500</v>
      </c>
      <c r="R468" s="186">
        <f t="shared" si="73"/>
        <v>332500</v>
      </c>
      <c r="S468" s="204">
        <v>2</v>
      </c>
      <c r="T468" s="204" t="s">
        <v>2006</v>
      </c>
      <c r="U468" s="137"/>
      <c r="V468" s="137"/>
      <c r="W468" s="154">
        <f t="shared" si="77"/>
        <v>10</v>
      </c>
      <c r="X468" s="119">
        <f t="shared" si="74"/>
        <v>60196.707692307689</v>
      </c>
      <c r="Y468" s="119">
        <f t="shared" si="75"/>
        <v>30098.353846153848</v>
      </c>
      <c r="Z468" s="119">
        <f t="shared" si="76"/>
        <v>33442.615384615383</v>
      </c>
    </row>
    <row r="469" spans="1:26" ht="47.25" hidden="1">
      <c r="A469" s="144">
        <f>IF(D469="","",SUBTOTAL(3,$D$11:D469))</f>
        <v>352</v>
      </c>
      <c r="B469" s="144" t="s">
        <v>703</v>
      </c>
      <c r="C469" s="150" t="s">
        <v>48</v>
      </c>
      <c r="D469" s="145">
        <v>260</v>
      </c>
      <c r="E469" s="151">
        <v>11</v>
      </c>
      <c r="F469" s="152">
        <v>4.5999999999999996</v>
      </c>
      <c r="G469" s="145">
        <v>6</v>
      </c>
      <c r="H469" s="145">
        <v>14</v>
      </c>
      <c r="I469" s="144" t="s">
        <v>15</v>
      </c>
      <c r="J469" s="144" t="s">
        <v>2065</v>
      </c>
      <c r="K469" s="121">
        <v>207403</v>
      </c>
      <c r="L469" s="80">
        <f t="shared" si="70"/>
        <v>292201.63636363635</v>
      </c>
      <c r="M469" s="186" t="str" cm="1">
        <f t="array" ref="M469">IF(OR($B469="",$S469="",$T469=""),"",IFERROR(IF($S469&lt;&gt;SUMPRODUCT(IFERROR(--MID($T469,SEARCH('Nhân công vận hành'!$A$3:$A$100,$T469)-1,1),0)),"",SUMPRODUCT(IFERROR(--MID($T469,SEARCH('Nhân công vận hành'!$A$3:$A$100,$T469)-1,1),0),'Nhân công vận hành'!#REF!)),""))</f>
        <v/>
      </c>
      <c r="N469" s="186" cm="1">
        <f t="array" ref="N469">IF(OR($B469="",$S469="",$T469=""),"",IFERROR(IF($S469&lt;&gt;SUMPRODUCT(IFERROR(--MID($T469,SEARCH('Nhân công vận hành'!$A$3:$A$100,$T469)-1,1),0)),"",SUMPRODUCT(IFERROR(--MID($T469,SEARCH('Nhân công vận hành'!$A$3:$A$100,$T469)-1,1),0),'Nhân công vận hành'!$E$3:$E$100)),""))</f>
        <v>0</v>
      </c>
      <c r="O469" s="186" cm="1">
        <f t="array" ref="O469">IF(OR($B469="",$S469="",$T469=""),"",IFERROR(IF($S469&lt;&gt;SUMPRODUCT(IFERROR(--MID($T469,SEARCH('Nhân công vận hành'!$A$3:$A$100,$T469)-1,1),0)),"",SUMPRODUCT(IFERROR(--MID($T469,SEARCH('Nhân công vận hành'!$A$3:$A$100,$T469)-1,1),0),'Nhân công vận hành'!$F$3:$F$100)),""))</f>
        <v>0</v>
      </c>
      <c r="P469" s="186" t="e">
        <f t="shared" si="71"/>
        <v>#VALUE!</v>
      </c>
      <c r="Q469" s="186">
        <f t="shared" si="72"/>
        <v>455700</v>
      </c>
      <c r="R469" s="186">
        <f t="shared" si="73"/>
        <v>455700</v>
      </c>
      <c r="S469" s="204">
        <v>2</v>
      </c>
      <c r="T469" s="204" t="s">
        <v>2006</v>
      </c>
      <c r="U469" s="137"/>
      <c r="V469" s="137"/>
      <c r="W469" s="154">
        <f t="shared" si="77"/>
        <v>14</v>
      </c>
      <c r="X469" s="119">
        <f t="shared" si="74"/>
        <v>78972.680769230763</v>
      </c>
      <c r="Y469" s="119">
        <f t="shared" si="75"/>
        <v>36694.376923076925</v>
      </c>
      <c r="Z469" s="119">
        <f t="shared" si="76"/>
        <v>47862.230769230766</v>
      </c>
    </row>
    <row r="470" spans="1:26" ht="47.25" hidden="1">
      <c r="A470" s="144">
        <f>IF(D470="","",SUBTOTAL(3,$D$11:D470))</f>
        <v>352</v>
      </c>
      <c r="B470" s="144" t="s">
        <v>704</v>
      </c>
      <c r="C470" s="150" t="s">
        <v>705</v>
      </c>
      <c r="D470" s="145">
        <v>260</v>
      </c>
      <c r="E470" s="151">
        <v>11</v>
      </c>
      <c r="F470" s="152">
        <v>4.5999999999999996</v>
      </c>
      <c r="G470" s="145">
        <v>6</v>
      </c>
      <c r="H470" s="145">
        <v>19</v>
      </c>
      <c r="I470" s="144" t="s">
        <v>15</v>
      </c>
      <c r="J470" s="144" t="s">
        <v>2065</v>
      </c>
      <c r="K470" s="121">
        <v>278115</v>
      </c>
      <c r="L470" s="80">
        <f t="shared" si="70"/>
        <v>396559.36363636359</v>
      </c>
      <c r="M470" s="186" t="str" cm="1">
        <f t="array" ref="M470">IF(OR($B470="",$S470="",$T470=""),"",IFERROR(IF($S470&lt;&gt;SUMPRODUCT(IFERROR(--MID($T470,SEARCH('Nhân công vận hành'!$A$3:$A$100,$T470)-1,1),0)),"",SUMPRODUCT(IFERROR(--MID($T470,SEARCH('Nhân công vận hành'!$A$3:$A$100,$T470)-1,1),0),'Nhân công vận hành'!#REF!)),""))</f>
        <v/>
      </c>
      <c r="N470" s="186" cm="1">
        <f t="array" ref="N470">IF(OR($B470="",$S470="",$T470=""),"",IFERROR(IF($S470&lt;&gt;SUMPRODUCT(IFERROR(--MID($T470,SEARCH('Nhân công vận hành'!$A$3:$A$100,$T470)-1,1),0)),"",SUMPRODUCT(IFERROR(--MID($T470,SEARCH('Nhân công vận hành'!$A$3:$A$100,$T470)-1,1),0),'Nhân công vận hành'!$E$3:$E$100)),""))</f>
        <v>0</v>
      </c>
      <c r="O470" s="186" cm="1">
        <f t="array" ref="O470">IF(OR($B470="",$S470="",$T470=""),"",IFERROR(IF($S470&lt;&gt;SUMPRODUCT(IFERROR(--MID($T470,SEARCH('Nhân công vận hành'!$A$3:$A$100,$T470)-1,1),0)),"",SUMPRODUCT(IFERROR(--MID($T470,SEARCH('Nhân công vận hành'!$A$3:$A$100,$T470)-1,1),0),'Nhân công vận hành'!$F$3:$F$100)),""))</f>
        <v>0</v>
      </c>
      <c r="P470" s="186" t="e">
        <f t="shared" si="71"/>
        <v>#VALUE!</v>
      </c>
      <c r="Q470" s="186">
        <f t="shared" si="72"/>
        <v>615800</v>
      </c>
      <c r="R470" s="186">
        <f t="shared" si="73"/>
        <v>615800</v>
      </c>
      <c r="S470" s="204">
        <v>2</v>
      </c>
      <c r="T470" s="204" t="s">
        <v>2006</v>
      </c>
      <c r="U470" s="137"/>
      <c r="V470" s="137"/>
      <c r="W470" s="154">
        <f t="shared" si="77"/>
        <v>19</v>
      </c>
      <c r="X470" s="119">
        <f t="shared" si="74"/>
        <v>105897.63461538461</v>
      </c>
      <c r="Y470" s="119">
        <f t="shared" si="75"/>
        <v>49204.961538461539</v>
      </c>
      <c r="Z470" s="119">
        <f t="shared" si="76"/>
        <v>64180.384615384617</v>
      </c>
    </row>
    <row r="471" spans="1:26" ht="63" hidden="1">
      <c r="A471" s="144">
        <f>IF(D471="","",SUBTOTAL(3,$D$11:D471))</f>
        <v>352</v>
      </c>
      <c r="B471" s="144" t="s">
        <v>706</v>
      </c>
      <c r="C471" s="150" t="s">
        <v>538</v>
      </c>
      <c r="D471" s="145">
        <v>260</v>
      </c>
      <c r="E471" s="151">
        <v>11</v>
      </c>
      <c r="F471" s="152">
        <v>4.5999999999999996</v>
      </c>
      <c r="G471" s="145">
        <v>6</v>
      </c>
      <c r="H471" s="145">
        <v>23</v>
      </c>
      <c r="I471" s="144" t="s">
        <v>15</v>
      </c>
      <c r="J471" s="144" t="s">
        <v>2066</v>
      </c>
      <c r="K471" s="121">
        <v>364360</v>
      </c>
      <c r="L471" s="80">
        <f t="shared" si="70"/>
        <v>480045.54545454541</v>
      </c>
      <c r="M471" s="186" t="str" cm="1">
        <f t="array" ref="M471">IF(OR($B471="",$S471="",$T471=""),"",IFERROR(IF($S471&lt;&gt;SUMPRODUCT(IFERROR(--MID($T471,SEARCH('Nhân công vận hành'!$A$3:$A$100,$T471)-1,1),0)),"",SUMPRODUCT(IFERROR(--MID($T471,SEARCH('Nhân công vận hành'!$A$3:$A$100,$T471)-1,1),0),'Nhân công vận hành'!#REF!)),""))</f>
        <v/>
      </c>
      <c r="N471" s="186" cm="1">
        <f t="array" ref="N471">IF(OR($B471="",$S471="",$T471=""),"",IFERROR(IF($S471&lt;&gt;SUMPRODUCT(IFERROR(--MID($T471,SEARCH('Nhân công vận hành'!$A$3:$A$100,$T471)-1,1),0)),"",SUMPRODUCT(IFERROR(--MID($T471,SEARCH('Nhân công vận hành'!$A$3:$A$100,$T471)-1,1),0),'Nhân công vận hành'!$E$3:$E$100)),""))</f>
        <v>0</v>
      </c>
      <c r="O471" s="186" cm="1">
        <f t="array" ref="O471">IF(OR($B471="",$S471="",$T471=""),"",IFERROR(IF($S471&lt;&gt;SUMPRODUCT(IFERROR(--MID($T471,SEARCH('Nhân công vận hành'!$A$3:$A$100,$T471)-1,1),0)),"",SUMPRODUCT(IFERROR(--MID($T471,SEARCH('Nhân công vận hành'!$A$3:$A$100,$T471)-1,1),0),'Nhân công vận hành'!$F$3:$F$100)),""))</f>
        <v>0</v>
      </c>
      <c r="P471" s="186" t="e">
        <f t="shared" si="71"/>
        <v>#VALUE!</v>
      </c>
      <c r="Q471" s="186">
        <f t="shared" si="72"/>
        <v>767300</v>
      </c>
      <c r="R471" s="186">
        <f t="shared" si="73"/>
        <v>767300</v>
      </c>
      <c r="S471" s="204">
        <v>3</v>
      </c>
      <c r="T471" s="204" t="s">
        <v>2007</v>
      </c>
      <c r="U471" s="137"/>
      <c r="V471" s="137"/>
      <c r="W471" s="154">
        <f t="shared" si="77"/>
        <v>23</v>
      </c>
      <c r="X471" s="119">
        <f t="shared" si="74"/>
        <v>138737.07692307694</v>
      </c>
      <c r="Y471" s="119">
        <f t="shared" si="75"/>
        <v>64463.692307692305</v>
      </c>
      <c r="Z471" s="119">
        <f t="shared" si="76"/>
        <v>84083.076923076922</v>
      </c>
    </row>
    <row r="472" spans="1:26" ht="47.25" hidden="1">
      <c r="A472" s="144" t="str">
        <f>IF(D472="","",SUBTOTAL(3,$D$11:D472))</f>
        <v/>
      </c>
      <c r="B472" s="148" t="s">
        <v>707</v>
      </c>
      <c r="C472" s="146" t="s">
        <v>708</v>
      </c>
      <c r="D472" s="144"/>
      <c r="E472" s="144"/>
      <c r="F472" s="144"/>
      <c r="G472" s="144"/>
      <c r="H472" s="144"/>
      <c r="I472" s="144"/>
      <c r="J472" s="144">
        <v>0</v>
      </c>
      <c r="K472" s="121"/>
      <c r="L472" s="80">
        <f t="shared" si="70"/>
        <v>0</v>
      </c>
      <c r="M472" s="186"/>
      <c r="N472" s="186"/>
      <c r="O472" s="186"/>
      <c r="P472" s="186"/>
      <c r="Q472" s="186"/>
      <c r="R472" s="186"/>
      <c r="S472" s="204" t="s">
        <v>1992</v>
      </c>
      <c r="T472" s="204" t="s">
        <v>1992</v>
      </c>
      <c r="U472" s="137"/>
      <c r="V472" s="137"/>
      <c r="W472" s="137"/>
      <c r="X472" s="119"/>
      <c r="Y472" s="119"/>
      <c r="Z472" s="119"/>
    </row>
    <row r="473" spans="1:26" ht="78.75" hidden="1">
      <c r="A473" s="144">
        <f>IF(D473="","",SUBTOTAL(3,$D$11:D473))</f>
        <v>352</v>
      </c>
      <c r="B473" s="144" t="s">
        <v>709</v>
      </c>
      <c r="C473" s="150" t="s">
        <v>48</v>
      </c>
      <c r="D473" s="145">
        <v>260</v>
      </c>
      <c r="E473" s="151">
        <v>9.5</v>
      </c>
      <c r="F473" s="152">
        <v>5.2</v>
      </c>
      <c r="G473" s="145">
        <v>6</v>
      </c>
      <c r="H473" s="145">
        <v>68</v>
      </c>
      <c r="I473" s="144" t="s">
        <v>15</v>
      </c>
      <c r="J473" s="144" t="s">
        <v>2067</v>
      </c>
      <c r="K473" s="121">
        <v>258000</v>
      </c>
      <c r="L473" s="80">
        <f t="shared" si="70"/>
        <v>1419265.0909090908</v>
      </c>
      <c r="M473" s="186" t="str" cm="1">
        <f t="array" ref="M473">IF(OR($B473="",$S473="",$T473=""),"",IFERROR(IF($S473&lt;&gt;SUMPRODUCT(IFERROR(--MID($T473,SEARCH('Nhân công vận hành'!$A$3:$A$100,$T473)-1,1),0)),"",SUMPRODUCT(IFERROR(--MID($T473,SEARCH('Nhân công vận hành'!$A$3:$A$100,$T473)-1,1),0),'Nhân công vận hành'!#REF!)),""))</f>
        <v/>
      </c>
      <c r="N473" s="186" cm="1">
        <f t="array" ref="N473">IF(OR($B473="",$S473="",$T473=""),"",IFERROR(IF($S473&lt;&gt;SUMPRODUCT(IFERROR(--MID($T473,SEARCH('Nhân công vận hành'!$A$3:$A$100,$T473)-1,1),0)),"",SUMPRODUCT(IFERROR(--MID($T473,SEARCH('Nhân công vận hành'!$A$3:$A$100,$T473)-1,1),0),'Nhân công vận hành'!$E$3:$E$100)),""))</f>
        <v>0</v>
      </c>
      <c r="O473" s="186" cm="1">
        <f t="array" ref="O473">IF(OR($B473="",$S473="",$T473=""),"",IFERROR(IF($S473&lt;&gt;SUMPRODUCT(IFERROR(--MID($T473,SEARCH('Nhân công vận hành'!$A$3:$A$100,$T473)-1,1),0)),"",SUMPRODUCT(IFERROR(--MID($T473,SEARCH('Nhân công vận hành'!$A$3:$A$100,$T473)-1,1),0),'Nhân công vận hành'!$F$3:$F$100)),""))</f>
        <v>0</v>
      </c>
      <c r="P473" s="186" t="e">
        <f t="shared" si="71"/>
        <v>#VALUE!</v>
      </c>
      <c r="Q473" s="186">
        <f t="shared" si="72"/>
        <v>1615200</v>
      </c>
      <c r="R473" s="186">
        <f t="shared" si="73"/>
        <v>1615200</v>
      </c>
      <c r="S473" s="204">
        <v>6</v>
      </c>
      <c r="T473" s="204" t="s">
        <v>2008</v>
      </c>
      <c r="U473" s="137"/>
      <c r="V473" s="137"/>
      <c r="W473" s="154">
        <f t="shared" ref="W473:W478" si="78">H473</f>
        <v>68</v>
      </c>
      <c r="X473" s="119">
        <f t="shared" si="74"/>
        <v>84842.307692307688</v>
      </c>
      <c r="Y473" s="119">
        <f t="shared" si="75"/>
        <v>51600.000000000007</v>
      </c>
      <c r="Z473" s="119">
        <f t="shared" si="76"/>
        <v>59538.461538461539</v>
      </c>
    </row>
    <row r="474" spans="1:26" ht="94.5" hidden="1">
      <c r="A474" s="144">
        <f>IF(D474="","",SUBTOTAL(3,$D$11:D474))</f>
        <v>352</v>
      </c>
      <c r="B474" s="144" t="s">
        <v>710</v>
      </c>
      <c r="C474" s="150" t="s">
        <v>538</v>
      </c>
      <c r="D474" s="145">
        <v>260</v>
      </c>
      <c r="E474" s="151">
        <v>9.5</v>
      </c>
      <c r="F474" s="152">
        <v>5</v>
      </c>
      <c r="G474" s="145">
        <v>6</v>
      </c>
      <c r="H474" s="145">
        <v>95</v>
      </c>
      <c r="I474" s="144" t="s">
        <v>15</v>
      </c>
      <c r="J474" s="144" t="s">
        <v>2068</v>
      </c>
      <c r="K474" s="121">
        <v>612500</v>
      </c>
      <c r="L474" s="80">
        <f t="shared" si="70"/>
        <v>1982796.8181818179</v>
      </c>
      <c r="M474" s="186" t="str" cm="1">
        <f t="array" ref="M474">IF(OR($B474="",$S474="",$T474=""),"",IFERROR(IF($S474&lt;&gt;SUMPRODUCT(IFERROR(--MID($T474,SEARCH('Nhân công vận hành'!$A$3:$A$100,$T474)-1,1),0)),"",SUMPRODUCT(IFERROR(--MID($T474,SEARCH('Nhân công vận hành'!$A$3:$A$100,$T474)-1,1),0),'Nhân công vận hành'!#REF!)),""))</f>
        <v/>
      </c>
      <c r="N474" s="186" cm="1">
        <f t="array" ref="N474">IF(OR($B474="",$S474="",$T474=""),"",IFERROR(IF($S474&lt;&gt;SUMPRODUCT(IFERROR(--MID($T474,SEARCH('Nhân công vận hành'!$A$3:$A$100,$T474)-1,1),0)),"",SUMPRODUCT(IFERROR(--MID($T474,SEARCH('Nhân công vận hành'!$A$3:$A$100,$T474)-1,1),0),'Nhân công vận hành'!$E$3:$E$100)),""))</f>
        <v>0</v>
      </c>
      <c r="O474" s="186" cm="1">
        <f t="array" ref="O474">IF(OR($B474="",$S474="",$T474=""),"",IFERROR(IF($S474&lt;&gt;SUMPRODUCT(IFERROR(--MID($T474,SEARCH('Nhân công vận hành'!$A$3:$A$100,$T474)-1,1),0)),"",SUMPRODUCT(IFERROR(--MID($T474,SEARCH('Nhân công vận hành'!$A$3:$A$100,$T474)-1,1),0),'Nhân công vận hành'!$F$3:$F$100)),""))</f>
        <v>0</v>
      </c>
      <c r="P474" s="186" t="e">
        <f t="shared" si="71"/>
        <v>#VALUE!</v>
      </c>
      <c r="Q474" s="186">
        <f t="shared" si="72"/>
        <v>2443300</v>
      </c>
      <c r="R474" s="186">
        <f t="shared" si="73"/>
        <v>2443300</v>
      </c>
      <c r="S474" s="204">
        <v>7</v>
      </c>
      <c r="T474" s="204" t="s">
        <v>2009</v>
      </c>
      <c r="U474" s="137"/>
      <c r="V474" s="137"/>
      <c r="W474" s="154">
        <f t="shared" si="78"/>
        <v>95</v>
      </c>
      <c r="X474" s="119">
        <f t="shared" si="74"/>
        <v>201418.26923076922</v>
      </c>
      <c r="Y474" s="119">
        <f t="shared" si="75"/>
        <v>117788.46153846153</v>
      </c>
      <c r="Z474" s="119">
        <f t="shared" si="76"/>
        <v>141346.15384615384</v>
      </c>
    </row>
    <row r="475" spans="1:26" ht="94.5" hidden="1">
      <c r="A475" s="144">
        <f>IF(D475="","",SUBTOTAL(3,$D$11:D475))</f>
        <v>352</v>
      </c>
      <c r="B475" s="144" t="s">
        <v>711</v>
      </c>
      <c r="C475" s="150" t="s">
        <v>712</v>
      </c>
      <c r="D475" s="145">
        <v>260</v>
      </c>
      <c r="E475" s="151">
        <v>9.5</v>
      </c>
      <c r="F475" s="152">
        <v>5</v>
      </c>
      <c r="G475" s="145">
        <v>6</v>
      </c>
      <c r="H475" s="145">
        <v>148</v>
      </c>
      <c r="I475" s="144" t="s">
        <v>15</v>
      </c>
      <c r="J475" s="144" t="s">
        <v>2068</v>
      </c>
      <c r="K475" s="121">
        <v>787238</v>
      </c>
      <c r="L475" s="80">
        <f t="shared" si="70"/>
        <v>3088988.7272727271</v>
      </c>
      <c r="M475" s="186" t="str" cm="1">
        <f t="array" ref="M475">IF(OR($B475="",$S475="",$T475=""),"",IFERROR(IF($S475&lt;&gt;SUMPRODUCT(IFERROR(--MID($T475,SEARCH('Nhân công vận hành'!$A$3:$A$100,$T475)-1,1),0)),"",SUMPRODUCT(IFERROR(--MID($T475,SEARCH('Nhân công vận hành'!$A$3:$A$100,$T475)-1,1),0),'Nhân công vận hành'!#REF!)),""))</f>
        <v/>
      </c>
      <c r="N475" s="186" cm="1">
        <f t="array" ref="N475">IF(OR($B475="",$S475="",$T475=""),"",IFERROR(IF($S475&lt;&gt;SUMPRODUCT(IFERROR(--MID($T475,SEARCH('Nhân công vận hành'!$A$3:$A$100,$T475)-1,1),0)),"",SUMPRODUCT(IFERROR(--MID($T475,SEARCH('Nhân công vận hành'!$A$3:$A$100,$T475)-1,1),0),'Nhân công vận hành'!$E$3:$E$100)),""))</f>
        <v>0</v>
      </c>
      <c r="O475" s="186" cm="1">
        <f t="array" ref="O475">IF(OR($B475="",$S475="",$T475=""),"",IFERROR(IF($S475&lt;&gt;SUMPRODUCT(IFERROR(--MID($T475,SEARCH('Nhân công vận hành'!$A$3:$A$100,$T475)-1,1),0)),"",SUMPRODUCT(IFERROR(--MID($T475,SEARCH('Nhân công vận hành'!$A$3:$A$100,$T475)-1,1),0),'Nhân công vận hành'!$F$3:$F$100)),""))</f>
        <v>0</v>
      </c>
      <c r="P475" s="186" t="e">
        <f t="shared" si="71"/>
        <v>#VALUE!</v>
      </c>
      <c r="Q475" s="186">
        <f t="shared" si="72"/>
        <v>3680900</v>
      </c>
      <c r="R475" s="186">
        <f t="shared" si="73"/>
        <v>3680900</v>
      </c>
      <c r="S475" s="204">
        <v>7</v>
      </c>
      <c r="T475" s="204" t="s">
        <v>2009</v>
      </c>
      <c r="U475" s="137"/>
      <c r="V475" s="137"/>
      <c r="W475" s="154">
        <f t="shared" si="78"/>
        <v>148</v>
      </c>
      <c r="X475" s="119">
        <f t="shared" si="74"/>
        <v>258880.18846153846</v>
      </c>
      <c r="Y475" s="119">
        <f t="shared" si="75"/>
        <v>151391.92307692306</v>
      </c>
      <c r="Z475" s="119">
        <f t="shared" si="76"/>
        <v>181670.30769230769</v>
      </c>
    </row>
    <row r="476" spans="1:26" ht="94.5" hidden="1">
      <c r="A476" s="144">
        <f>IF(D476="","",SUBTOTAL(3,$D$11:D476))</f>
        <v>352</v>
      </c>
      <c r="B476" s="144" t="s">
        <v>713</v>
      </c>
      <c r="C476" s="150" t="s">
        <v>546</v>
      </c>
      <c r="D476" s="145">
        <v>260</v>
      </c>
      <c r="E476" s="151">
        <v>9.5</v>
      </c>
      <c r="F476" s="152">
        <v>5</v>
      </c>
      <c r="G476" s="145">
        <v>6</v>
      </c>
      <c r="H476" s="145">
        <v>202</v>
      </c>
      <c r="I476" s="144" t="s">
        <v>15</v>
      </c>
      <c r="J476" s="144" t="s">
        <v>2068</v>
      </c>
      <c r="K476" s="121">
        <v>887000</v>
      </c>
      <c r="L476" s="80">
        <f t="shared" si="70"/>
        <v>4216052.1818181816</v>
      </c>
      <c r="M476" s="186" t="str" cm="1">
        <f t="array" ref="M476">IF(OR($B476="",$S476="",$T476=""),"",IFERROR(IF($S476&lt;&gt;SUMPRODUCT(IFERROR(--MID($T476,SEARCH('Nhân công vận hành'!$A$3:$A$100,$T476)-1,1),0)),"",SUMPRODUCT(IFERROR(--MID($T476,SEARCH('Nhân công vận hành'!$A$3:$A$100,$T476)-1,1),0),'Nhân công vận hành'!#REF!)),""))</f>
        <v/>
      </c>
      <c r="N476" s="186" cm="1">
        <f t="array" ref="N476">IF(OR($B476="",$S476="",$T476=""),"",IFERROR(IF($S476&lt;&gt;SUMPRODUCT(IFERROR(--MID($T476,SEARCH('Nhân công vận hành'!$A$3:$A$100,$T476)-1,1),0)),"",SUMPRODUCT(IFERROR(--MID($T476,SEARCH('Nhân công vận hành'!$A$3:$A$100,$T476)-1,1),0),'Nhân công vận hành'!$E$3:$E$100)),""))</f>
        <v>0</v>
      </c>
      <c r="O476" s="186" cm="1">
        <f t="array" ref="O476">IF(OR($B476="",$S476="",$T476=""),"",IFERROR(IF($S476&lt;&gt;SUMPRODUCT(IFERROR(--MID($T476,SEARCH('Nhân công vận hành'!$A$3:$A$100,$T476)-1,1),0)),"",SUMPRODUCT(IFERROR(--MID($T476,SEARCH('Nhân công vận hành'!$A$3:$A$100,$T476)-1,1),0),'Nhân công vận hành'!$F$3:$F$100)),""))</f>
        <v>0</v>
      </c>
      <c r="P476" s="186" t="e">
        <f t="shared" si="71"/>
        <v>#VALUE!</v>
      </c>
      <c r="Q476" s="186">
        <f t="shared" si="72"/>
        <v>4883000</v>
      </c>
      <c r="R476" s="186">
        <f t="shared" si="73"/>
        <v>4883000</v>
      </c>
      <c r="S476" s="204">
        <v>7</v>
      </c>
      <c r="T476" s="204" t="s">
        <v>2009</v>
      </c>
      <c r="U476" s="137"/>
      <c r="V476" s="137"/>
      <c r="W476" s="154">
        <f t="shared" si="78"/>
        <v>202</v>
      </c>
      <c r="X476" s="119">
        <f t="shared" si="74"/>
        <v>291686.53846153844</v>
      </c>
      <c r="Y476" s="119">
        <f t="shared" si="75"/>
        <v>170576.92307692306</v>
      </c>
      <c r="Z476" s="119">
        <f t="shared" si="76"/>
        <v>204692.30769230769</v>
      </c>
    </row>
    <row r="477" spans="1:26" ht="94.5" hidden="1">
      <c r="A477" s="144">
        <f>IF(D477="","",SUBTOTAL(3,$D$11:D477))</f>
        <v>352</v>
      </c>
      <c r="B477" s="144" t="s">
        <v>714</v>
      </c>
      <c r="C477" s="150" t="s">
        <v>715</v>
      </c>
      <c r="D477" s="145">
        <v>260</v>
      </c>
      <c r="E477" s="151">
        <v>9.5</v>
      </c>
      <c r="F477" s="152">
        <v>4.2</v>
      </c>
      <c r="G477" s="145">
        <v>6</v>
      </c>
      <c r="H477" s="145">
        <v>315</v>
      </c>
      <c r="I477" s="144" t="s">
        <v>15</v>
      </c>
      <c r="J477" s="144" t="s">
        <v>2069</v>
      </c>
      <c r="K477" s="121">
        <v>1318800</v>
      </c>
      <c r="L477" s="80">
        <f t="shared" si="70"/>
        <v>6574536.8181818174</v>
      </c>
      <c r="M477" s="186" t="str" cm="1">
        <f t="array" ref="M477">IF(OR($B477="",$S477="",$T477=""),"",IFERROR(IF($S477&lt;&gt;SUMPRODUCT(IFERROR(--MID($T477,SEARCH('Nhân công vận hành'!$A$3:$A$100,$T477)-1,1),0)),"",SUMPRODUCT(IFERROR(--MID($T477,SEARCH('Nhân công vận hành'!$A$3:$A$100,$T477)-1,1),0),'Nhân công vận hành'!#REF!)),""))</f>
        <v/>
      </c>
      <c r="N477" s="186" cm="1">
        <f t="array" ref="N477">IF(OR($B477="",$S477="",$T477=""),"",IFERROR(IF($S477&lt;&gt;SUMPRODUCT(IFERROR(--MID($T477,SEARCH('Nhân công vận hành'!$A$3:$A$100,$T477)-1,1),0)),"",SUMPRODUCT(IFERROR(--MID($T477,SEARCH('Nhân công vận hành'!$A$3:$A$100,$T477)-1,1),0),'Nhân công vận hành'!$E$3:$E$100)),""))</f>
        <v>0</v>
      </c>
      <c r="O477" s="186" cm="1">
        <f t="array" ref="O477">IF(OR($B477="",$S477="",$T477=""),"",IFERROR(IF($S477&lt;&gt;SUMPRODUCT(IFERROR(--MID($T477,SEARCH('Nhân công vận hành'!$A$3:$A$100,$T477)-1,1),0)),"",SUMPRODUCT(IFERROR(--MID($T477,SEARCH('Nhân công vận hành'!$A$3:$A$100,$T477)-1,1),0),'Nhân công vận hành'!$F$3:$F$100)),""))</f>
        <v>0</v>
      </c>
      <c r="P477" s="186" t="e">
        <f t="shared" si="71"/>
        <v>#VALUE!</v>
      </c>
      <c r="Q477" s="186">
        <f t="shared" si="72"/>
        <v>7525600</v>
      </c>
      <c r="R477" s="186">
        <f t="shared" si="73"/>
        <v>7525600</v>
      </c>
      <c r="S477" s="204">
        <v>10</v>
      </c>
      <c r="T477" s="204" t="s">
        <v>2010</v>
      </c>
      <c r="U477" s="137"/>
      <c r="V477" s="137"/>
      <c r="W477" s="154">
        <f t="shared" si="78"/>
        <v>315</v>
      </c>
      <c r="X477" s="119">
        <f t="shared" si="74"/>
        <v>433682.30769230769</v>
      </c>
      <c r="Y477" s="119">
        <f t="shared" si="75"/>
        <v>213036.92307692306</v>
      </c>
      <c r="Z477" s="119">
        <f t="shared" si="76"/>
        <v>304338.46153846156</v>
      </c>
    </row>
    <row r="478" spans="1:26" ht="94.5" hidden="1">
      <c r="A478" s="144">
        <f>IF(D478="","",SUBTOTAL(3,$D$11:D478))</f>
        <v>352</v>
      </c>
      <c r="B478" s="144" t="s">
        <v>716</v>
      </c>
      <c r="C478" s="150" t="s">
        <v>717</v>
      </c>
      <c r="D478" s="145">
        <v>270</v>
      </c>
      <c r="E478" s="151">
        <v>9.5</v>
      </c>
      <c r="F478" s="152">
        <v>3.8</v>
      </c>
      <c r="G478" s="145">
        <v>6</v>
      </c>
      <c r="H478" s="145">
        <v>714</v>
      </c>
      <c r="I478" s="144" t="s">
        <v>15</v>
      </c>
      <c r="J478" s="144" t="s">
        <v>2069</v>
      </c>
      <c r="K478" s="121">
        <v>9851500</v>
      </c>
      <c r="L478" s="80">
        <f t="shared" si="70"/>
        <v>14902283.454545453</v>
      </c>
      <c r="M478" s="186" t="str" cm="1">
        <f t="array" ref="M478">IF(OR($B478="",$S478="",$T478=""),"",IFERROR(IF($S478&lt;&gt;SUMPRODUCT(IFERROR(--MID($T478,SEARCH('Nhân công vận hành'!$A$3:$A$100,$T478)-1,1),0)),"",SUMPRODUCT(IFERROR(--MID($T478,SEARCH('Nhân công vận hành'!$A$3:$A$100,$T478)-1,1),0),'Nhân công vận hành'!#REF!)),""))</f>
        <v/>
      </c>
      <c r="N478" s="186" cm="1">
        <f t="array" ref="N478">IF(OR($B478="",$S478="",$T478=""),"",IFERROR(IF($S478&lt;&gt;SUMPRODUCT(IFERROR(--MID($T478,SEARCH('Nhân công vận hành'!$A$3:$A$100,$T478)-1,1),0)),"",SUMPRODUCT(IFERROR(--MID($T478,SEARCH('Nhân công vận hành'!$A$3:$A$100,$T478)-1,1),0),'Nhân công vận hành'!$E$3:$E$100)),""))</f>
        <v>0</v>
      </c>
      <c r="O478" s="186" cm="1">
        <f t="array" ref="O478">IF(OR($B478="",$S478="",$T478=""),"",IFERROR(IF($S478&lt;&gt;SUMPRODUCT(IFERROR(--MID($T478,SEARCH('Nhân công vận hành'!$A$3:$A$100,$T478)-1,1),0)),"",SUMPRODUCT(IFERROR(--MID($T478,SEARCH('Nhân công vận hành'!$A$3:$A$100,$T478)-1,1),0),'Nhân công vận hành'!$F$3:$F$100)),""))</f>
        <v>0</v>
      </c>
      <c r="P478" s="186" t="e">
        <f t="shared" si="71"/>
        <v>#VALUE!</v>
      </c>
      <c r="Q478" s="186">
        <f t="shared" si="72"/>
        <v>21597700</v>
      </c>
      <c r="R478" s="186">
        <f t="shared" si="73"/>
        <v>21597700</v>
      </c>
      <c r="S478" s="204">
        <v>10</v>
      </c>
      <c r="T478" s="204" t="s">
        <v>2011</v>
      </c>
      <c r="U478" s="137"/>
      <c r="V478" s="137"/>
      <c r="W478" s="154">
        <f t="shared" si="78"/>
        <v>714</v>
      </c>
      <c r="X478" s="119">
        <f t="shared" si="74"/>
        <v>3119641.6666666665</v>
      </c>
      <c r="Y478" s="119">
        <f t="shared" si="75"/>
        <v>1386507.4074074074</v>
      </c>
      <c r="Z478" s="119">
        <f t="shared" si="76"/>
        <v>2189222.222222222</v>
      </c>
    </row>
    <row r="479" spans="1:26" ht="31.5" hidden="1">
      <c r="A479" s="144" t="str">
        <f>IF(D479="","",SUBTOTAL(3,$D$11:D479))</f>
        <v/>
      </c>
      <c r="B479" s="148" t="s">
        <v>718</v>
      </c>
      <c r="C479" s="146" t="s">
        <v>719</v>
      </c>
      <c r="D479" s="144"/>
      <c r="E479" s="144"/>
      <c r="F479" s="144"/>
      <c r="G479" s="144"/>
      <c r="H479" s="144"/>
      <c r="I479" s="144"/>
      <c r="J479" s="144">
        <v>0</v>
      </c>
      <c r="K479" s="121"/>
      <c r="L479" s="80">
        <f t="shared" si="70"/>
        <v>0</v>
      </c>
      <c r="M479" s="186"/>
      <c r="N479" s="186"/>
      <c r="O479" s="186"/>
      <c r="P479" s="186"/>
      <c r="Q479" s="186"/>
      <c r="R479" s="186"/>
      <c r="S479" s="204" t="s">
        <v>1992</v>
      </c>
      <c r="T479" s="204" t="s">
        <v>1992</v>
      </c>
      <c r="U479" s="137"/>
      <c r="V479" s="137"/>
      <c r="W479" s="137"/>
      <c r="X479" s="119"/>
      <c r="Y479" s="119"/>
      <c r="Z479" s="119"/>
    </row>
    <row r="480" spans="1:26" ht="173.25" hidden="1">
      <c r="A480" s="144">
        <f>IF(D480="","",SUBTOTAL(3,$D$11:D480))</f>
        <v>352</v>
      </c>
      <c r="B480" s="144" t="s">
        <v>720</v>
      </c>
      <c r="C480" s="150" t="s">
        <v>721</v>
      </c>
      <c r="D480" s="145">
        <v>290</v>
      </c>
      <c r="E480" s="151">
        <v>7</v>
      </c>
      <c r="F480" s="152">
        <v>5.0999999999999996</v>
      </c>
      <c r="G480" s="145">
        <v>6</v>
      </c>
      <c r="H480" s="145">
        <v>520</v>
      </c>
      <c r="I480" s="144" t="s">
        <v>15</v>
      </c>
      <c r="J480" s="144" t="s">
        <v>2070</v>
      </c>
      <c r="K480" s="121">
        <v>11237300</v>
      </c>
      <c r="L480" s="80">
        <f t="shared" si="70"/>
        <v>10853203.636363635</v>
      </c>
      <c r="M480" s="186" t="str" cm="1">
        <f t="array" ref="M480">IF(OR($B480="",$S480="",$T480=""),"",IFERROR(IF($S480&lt;&gt;SUMPRODUCT(IFERROR(--MID($T480,SEARCH('Nhân công vận hành'!$A$3:$A$100,$T480)-1,1),0)),"",SUMPRODUCT(IFERROR(--MID($T480,SEARCH('Nhân công vận hành'!$A$3:$A$100,$T480)-1,1),0),'Nhân công vận hành'!#REF!)),""))</f>
        <v/>
      </c>
      <c r="N480" s="186" cm="1">
        <f t="array" ref="N480">IF(OR($B480="",$S480="",$T480=""),"",IFERROR(IF($S480&lt;&gt;SUMPRODUCT(IFERROR(--MID($T480,SEARCH('Nhân công vận hành'!$A$3:$A$100,$T480)-1,1),0)),"",SUMPRODUCT(IFERROR(--MID($T480,SEARCH('Nhân công vận hành'!$A$3:$A$100,$T480)-1,1),0),'Nhân công vận hành'!$E$3:$E$100)),""))</f>
        <v>0</v>
      </c>
      <c r="O480" s="186" cm="1">
        <f t="array" ref="O480">IF(OR($B480="",$S480="",$T480=""),"",IFERROR(IF($S480&lt;&gt;SUMPRODUCT(IFERROR(--MID($T480,SEARCH('Nhân công vận hành'!$A$3:$A$100,$T480)-1,1),0)),"",SUMPRODUCT(IFERROR(--MID($T480,SEARCH('Nhân công vận hành'!$A$3:$A$100,$T480)-1,1),0),'Nhân công vận hành'!$F$3:$F$100)),""))</f>
        <v>0</v>
      </c>
      <c r="P480" s="186" t="e">
        <f t="shared" si="71"/>
        <v>#VALUE!</v>
      </c>
      <c r="Q480" s="186">
        <f t="shared" si="72"/>
        <v>17595600</v>
      </c>
      <c r="R480" s="186">
        <f t="shared" si="73"/>
        <v>17595600</v>
      </c>
      <c r="S480" s="204">
        <v>16</v>
      </c>
      <c r="T480" s="204" t="s">
        <v>2012</v>
      </c>
      <c r="U480" s="137"/>
      <c r="V480" s="137"/>
      <c r="W480" s="154">
        <f>H480</f>
        <v>520</v>
      </c>
      <c r="X480" s="119">
        <f t="shared" si="74"/>
        <v>2441206.5517241382</v>
      </c>
      <c r="Y480" s="119">
        <f t="shared" si="75"/>
        <v>1976214.8275862068</v>
      </c>
      <c r="Z480" s="119">
        <f t="shared" si="76"/>
        <v>2324958.6206896552</v>
      </c>
    </row>
    <row r="481" spans="1:26" ht="31.5" hidden="1">
      <c r="A481" s="144" t="str">
        <f>IF(D481="","",SUBTOTAL(3,$D$11:D481))</f>
        <v/>
      </c>
      <c r="B481" s="148" t="s">
        <v>722</v>
      </c>
      <c r="C481" s="146" t="s">
        <v>723</v>
      </c>
      <c r="D481" s="144"/>
      <c r="E481" s="144"/>
      <c r="F481" s="144"/>
      <c r="G481" s="144"/>
      <c r="H481" s="144"/>
      <c r="I481" s="144"/>
      <c r="J481" s="144">
        <v>0</v>
      </c>
      <c r="K481" s="121"/>
      <c r="L481" s="80">
        <f t="shared" si="70"/>
        <v>0</v>
      </c>
      <c r="M481" s="186"/>
      <c r="N481" s="186"/>
      <c r="O481" s="186"/>
      <c r="P481" s="186"/>
      <c r="Q481" s="186"/>
      <c r="R481" s="186"/>
      <c r="S481" s="204" t="s">
        <v>1992</v>
      </c>
      <c r="T481" s="204" t="s">
        <v>1992</v>
      </c>
      <c r="U481" s="137"/>
      <c r="V481" s="137"/>
      <c r="W481" s="137"/>
      <c r="X481" s="119"/>
      <c r="Y481" s="119"/>
      <c r="Z481" s="119"/>
    </row>
    <row r="482" spans="1:26" ht="173.25" hidden="1">
      <c r="A482" s="144">
        <f>IF(D482="","",SUBTOTAL(3,$D$11:D482))</f>
        <v>352</v>
      </c>
      <c r="B482" s="144" t="s">
        <v>724</v>
      </c>
      <c r="C482" s="150" t="s">
        <v>725</v>
      </c>
      <c r="D482" s="145">
        <v>290</v>
      </c>
      <c r="E482" s="151">
        <v>7</v>
      </c>
      <c r="F482" s="152">
        <v>4.5</v>
      </c>
      <c r="G482" s="145">
        <v>6</v>
      </c>
      <c r="H482" s="145">
        <v>1751</v>
      </c>
      <c r="I482" s="144" t="s">
        <v>15</v>
      </c>
      <c r="J482" s="144" t="s">
        <v>2070</v>
      </c>
      <c r="K482" s="121">
        <v>34650000</v>
      </c>
      <c r="L482" s="80">
        <f t="shared" si="70"/>
        <v>36546076.090909086</v>
      </c>
      <c r="M482" s="186" t="str" cm="1">
        <f t="array" ref="M482">IF(OR($B482="",$S482="",$T482=""),"",IFERROR(IF($S482&lt;&gt;SUMPRODUCT(IFERROR(--MID($T482,SEARCH('Nhân công vận hành'!$A$3:$A$100,$T482)-1,1),0)),"",SUMPRODUCT(IFERROR(--MID($T482,SEARCH('Nhân công vận hành'!$A$3:$A$100,$T482)-1,1),0),'Nhân công vận hành'!#REF!)),""))</f>
        <v/>
      </c>
      <c r="N482" s="186" cm="1">
        <f t="array" ref="N482">IF(OR($B482="",$S482="",$T482=""),"",IFERROR(IF($S482&lt;&gt;SUMPRODUCT(IFERROR(--MID($T482,SEARCH('Nhân công vận hành'!$A$3:$A$100,$T482)-1,1),0)),"",SUMPRODUCT(IFERROR(--MID($T482,SEARCH('Nhân công vận hành'!$A$3:$A$100,$T482)-1,1),0),'Nhân công vận hành'!$E$3:$E$100)),""))</f>
        <v>0</v>
      </c>
      <c r="O482" s="186" cm="1">
        <f t="array" ref="O482">IF(OR($B482="",$S482="",$T482=""),"",IFERROR(IF($S482&lt;&gt;SUMPRODUCT(IFERROR(--MID($T482,SEARCH('Nhân công vận hành'!$A$3:$A$100,$T482)-1,1),0)),"",SUMPRODUCT(IFERROR(--MID($T482,SEARCH('Nhân công vận hành'!$A$3:$A$100,$T482)-1,1),0),'Nhân công vận hành'!$F$3:$F$100)),""))</f>
        <v>0</v>
      </c>
      <c r="P482" s="186" t="e">
        <f t="shared" si="71"/>
        <v>#VALUE!</v>
      </c>
      <c r="Q482" s="186">
        <f t="shared" si="72"/>
        <v>56619200</v>
      </c>
      <c r="R482" s="186">
        <f t="shared" si="73"/>
        <v>56619200</v>
      </c>
      <c r="S482" s="204">
        <v>16</v>
      </c>
      <c r="T482" s="204" t="s">
        <v>2013</v>
      </c>
      <c r="U482" s="137"/>
      <c r="V482" s="137"/>
      <c r="W482" s="154">
        <f>H482</f>
        <v>1751</v>
      </c>
      <c r="X482" s="119">
        <f t="shared" si="74"/>
        <v>7527413.7931034481</v>
      </c>
      <c r="Y482" s="119">
        <f t="shared" si="75"/>
        <v>5376724.1379310349</v>
      </c>
      <c r="Z482" s="119">
        <f t="shared" si="76"/>
        <v>7168965.5172413792</v>
      </c>
    </row>
    <row r="483" spans="1:26" hidden="1">
      <c r="A483" s="144" t="str">
        <f>IF(D483="","",SUBTOTAL(3,$D$11:D483))</f>
        <v/>
      </c>
      <c r="B483" s="148" t="s">
        <v>726</v>
      </c>
      <c r="C483" s="146" t="s">
        <v>727</v>
      </c>
      <c r="D483" s="144"/>
      <c r="E483" s="144"/>
      <c r="F483" s="144"/>
      <c r="G483" s="144"/>
      <c r="H483" s="144"/>
      <c r="I483" s="144"/>
      <c r="J483" s="144">
        <v>0</v>
      </c>
      <c r="K483" s="121"/>
      <c r="L483" s="80">
        <f t="shared" si="70"/>
        <v>0</v>
      </c>
      <c r="M483" s="186"/>
      <c r="N483" s="186"/>
      <c r="O483" s="186"/>
      <c r="P483" s="186"/>
      <c r="Q483" s="186"/>
      <c r="R483" s="186"/>
      <c r="S483" s="204" t="s">
        <v>1992</v>
      </c>
      <c r="T483" s="204" t="s">
        <v>1992</v>
      </c>
      <c r="U483" s="137"/>
      <c r="V483" s="137"/>
      <c r="W483" s="137"/>
      <c r="X483" s="119"/>
      <c r="Y483" s="119"/>
      <c r="Z483" s="119"/>
    </row>
    <row r="484" spans="1:26" ht="157.5" hidden="1">
      <c r="A484" s="144">
        <f>IF(D484="","",SUBTOTAL(3,$D$11:D484))</f>
        <v>352</v>
      </c>
      <c r="B484" s="144" t="s">
        <v>728</v>
      </c>
      <c r="C484" s="150" t="s">
        <v>729</v>
      </c>
      <c r="D484" s="145">
        <v>290</v>
      </c>
      <c r="E484" s="151">
        <v>9</v>
      </c>
      <c r="F484" s="152">
        <v>4.0999999999999996</v>
      </c>
      <c r="G484" s="145">
        <v>6</v>
      </c>
      <c r="H484" s="145">
        <v>573</v>
      </c>
      <c r="I484" s="144" t="s">
        <v>15</v>
      </c>
      <c r="J484" s="144" t="s">
        <v>2071</v>
      </c>
      <c r="K484" s="121">
        <v>7685500</v>
      </c>
      <c r="L484" s="80">
        <f t="shared" si="70"/>
        <v>11959395.545454545</v>
      </c>
      <c r="M484" s="186" t="str" cm="1">
        <f t="array" ref="M484">IF(OR($B484="",$S484="",$T484=""),"",IFERROR(IF($S484&lt;&gt;SUMPRODUCT(IFERROR(--MID($T484,SEARCH('Nhân công vận hành'!$A$3:$A$100,$T484)-1,1),0)),"",SUMPRODUCT(IFERROR(--MID($T484,SEARCH('Nhân công vận hành'!$A$3:$A$100,$T484)-1,1),0),'Nhân công vận hành'!#REF!)),""))</f>
        <v/>
      </c>
      <c r="N484" s="186" cm="1">
        <f t="array" ref="N484">IF(OR($B484="",$S484="",$T484=""),"",IFERROR(IF($S484&lt;&gt;SUMPRODUCT(IFERROR(--MID($T484,SEARCH('Nhân công vận hành'!$A$3:$A$100,$T484)-1,1),0)),"",SUMPRODUCT(IFERROR(--MID($T484,SEARCH('Nhân công vận hành'!$A$3:$A$100,$T484)-1,1),0),'Nhân công vận hành'!$E$3:$E$100)),""))</f>
        <v>0</v>
      </c>
      <c r="O484" s="186" cm="1">
        <f t="array" ref="O484">IF(OR($B484="",$S484="",$T484=""),"",IFERROR(IF($S484&lt;&gt;SUMPRODUCT(IFERROR(--MID($T484,SEARCH('Nhân công vận hành'!$A$3:$A$100,$T484)-1,1),0)),"",SUMPRODUCT(IFERROR(--MID($T484,SEARCH('Nhân công vận hành'!$A$3:$A$100,$T484)-1,1),0),'Nhân công vận hành'!$F$3:$F$100)),""))</f>
        <v>0</v>
      </c>
      <c r="P484" s="186" t="e">
        <f t="shared" si="71"/>
        <v>#VALUE!</v>
      </c>
      <c r="Q484" s="186">
        <f t="shared" si="72"/>
        <v>16782700</v>
      </c>
      <c r="R484" s="186">
        <f t="shared" si="73"/>
        <v>16782700</v>
      </c>
      <c r="S484" s="204">
        <v>12</v>
      </c>
      <c r="T484" s="204" t="s">
        <v>2014</v>
      </c>
      <c r="U484" s="137"/>
      <c r="V484" s="137"/>
      <c r="W484" s="154">
        <f>H484</f>
        <v>573</v>
      </c>
      <c r="X484" s="119">
        <f t="shared" si="74"/>
        <v>2146639.6551724137</v>
      </c>
      <c r="Y484" s="119">
        <f t="shared" si="75"/>
        <v>1086570.6896551722</v>
      </c>
      <c r="Z484" s="119">
        <f t="shared" si="76"/>
        <v>1590103.448275862</v>
      </c>
    </row>
    <row r="485" spans="1:26" ht="173.25" hidden="1">
      <c r="A485" s="144">
        <f>IF(D485="","",SUBTOTAL(3,$D$11:D485))</f>
        <v>352</v>
      </c>
      <c r="B485" s="144" t="s">
        <v>730</v>
      </c>
      <c r="C485" s="150" t="s">
        <v>731</v>
      </c>
      <c r="D485" s="145">
        <v>290</v>
      </c>
      <c r="E485" s="151">
        <v>7</v>
      </c>
      <c r="F485" s="152">
        <v>3.75</v>
      </c>
      <c r="G485" s="145">
        <v>6</v>
      </c>
      <c r="H485" s="145">
        <v>1008</v>
      </c>
      <c r="I485" s="144" t="s">
        <v>15</v>
      </c>
      <c r="J485" s="144" t="s">
        <v>2072</v>
      </c>
      <c r="K485" s="121">
        <v>20115500</v>
      </c>
      <c r="L485" s="80">
        <f t="shared" si="70"/>
        <v>21038517.818181816</v>
      </c>
      <c r="M485" s="186" t="str" cm="1">
        <f t="array" ref="M485">IF(OR($B485="",$S485="",$T485=""),"",IFERROR(IF($S485&lt;&gt;SUMPRODUCT(IFERROR(--MID($T485,SEARCH('Nhân công vận hành'!$A$3:$A$100,$T485)-1,1),0)),"",SUMPRODUCT(IFERROR(--MID($T485,SEARCH('Nhân công vận hành'!$A$3:$A$100,$T485)-1,1),0),'Nhân công vận hành'!#REF!)),""))</f>
        <v/>
      </c>
      <c r="N485" s="186" cm="1">
        <f t="array" ref="N485">IF(OR($B485="",$S485="",$T485=""),"",IFERROR(IF($S485&lt;&gt;SUMPRODUCT(IFERROR(--MID($T485,SEARCH('Nhân công vận hành'!$A$3:$A$100,$T485)-1,1),0)),"",SUMPRODUCT(IFERROR(--MID($T485,SEARCH('Nhân công vận hành'!$A$3:$A$100,$T485)-1,1),0),'Nhân công vận hành'!$E$3:$E$100)),""))</f>
        <v>0</v>
      </c>
      <c r="O485" s="186" cm="1">
        <f t="array" ref="O485">IF(OR($B485="",$S485="",$T485=""),"",IFERROR(IF($S485&lt;&gt;SUMPRODUCT(IFERROR(--MID($T485,SEARCH('Nhân công vận hành'!$A$3:$A$100,$T485)-1,1),0)),"",SUMPRODUCT(IFERROR(--MID($T485,SEARCH('Nhân công vận hành'!$A$3:$A$100,$T485)-1,1),0),'Nhân công vận hành'!$F$3:$F$100)),""))</f>
        <v>0</v>
      </c>
      <c r="P485" s="186" t="e">
        <f t="shared" si="71"/>
        <v>#VALUE!</v>
      </c>
      <c r="Q485" s="186">
        <f t="shared" si="72"/>
        <v>32171400</v>
      </c>
      <c r="R485" s="186">
        <f t="shared" si="73"/>
        <v>32171400</v>
      </c>
      <c r="S485" s="204">
        <v>15</v>
      </c>
      <c r="T485" s="204" t="s">
        <v>2015</v>
      </c>
      <c r="U485" s="137"/>
      <c r="V485" s="137"/>
      <c r="W485" s="154">
        <f>H485</f>
        <v>1008</v>
      </c>
      <c r="X485" s="119">
        <f t="shared" si="74"/>
        <v>4369918.9655172424</v>
      </c>
      <c r="Y485" s="119">
        <f t="shared" si="75"/>
        <v>2601142.2413793104</v>
      </c>
      <c r="Z485" s="119">
        <f t="shared" si="76"/>
        <v>4161827.5862068967</v>
      </c>
    </row>
    <row r="486" spans="1:26" ht="173.25" hidden="1">
      <c r="A486" s="144">
        <f>IF(D486="","",SUBTOTAL(3,$D$11:D486))</f>
        <v>352</v>
      </c>
      <c r="B486" s="144" t="s">
        <v>732</v>
      </c>
      <c r="C486" s="150" t="s">
        <v>733</v>
      </c>
      <c r="D486" s="145">
        <v>290</v>
      </c>
      <c r="E486" s="151">
        <v>7</v>
      </c>
      <c r="F486" s="152">
        <v>2.4</v>
      </c>
      <c r="G486" s="145">
        <v>6</v>
      </c>
      <c r="H486" s="145">
        <v>3211</v>
      </c>
      <c r="I486" s="144" t="s">
        <v>15</v>
      </c>
      <c r="J486" s="144" t="s">
        <v>2073</v>
      </c>
      <c r="K486" s="121">
        <v>101976100</v>
      </c>
      <c r="L486" s="80">
        <f t="shared" si="70"/>
        <v>67018532.454545446</v>
      </c>
      <c r="M486" s="186" t="str" cm="1">
        <f t="array" ref="M486">IF(OR($B486="",$S486="",$T486=""),"",IFERROR(IF($S486&lt;&gt;SUMPRODUCT(IFERROR(--MID($T486,SEARCH('Nhân công vận hành'!$A$3:$A$100,$T486)-1,1),0)),"",SUMPRODUCT(IFERROR(--MID($T486,SEARCH('Nhân công vận hành'!$A$3:$A$100,$T486)-1,1),0),'Nhân công vận hành'!#REF!)),""))</f>
        <v/>
      </c>
      <c r="N486" s="186" cm="1">
        <f t="array" ref="N486">IF(OR($B486="",$S486="",$T486=""),"",IFERROR(IF($S486&lt;&gt;SUMPRODUCT(IFERROR(--MID($T486,SEARCH('Nhân công vận hành'!$A$3:$A$100,$T486)-1,1),0)),"",SUMPRODUCT(IFERROR(--MID($T486,SEARCH('Nhân công vận hành'!$A$3:$A$100,$T486)-1,1),0),'Nhân công vận hành'!$E$3:$E$100)),""))</f>
        <v>0</v>
      </c>
      <c r="O486" s="186" cm="1">
        <f t="array" ref="O486">IF(OR($B486="",$S486="",$T486=""),"",IFERROR(IF($S486&lt;&gt;SUMPRODUCT(IFERROR(--MID($T486,SEARCH('Nhân công vận hành'!$A$3:$A$100,$T486)-1,1),0)),"",SUMPRODUCT(IFERROR(--MID($T486,SEARCH('Nhân công vận hành'!$A$3:$A$100,$T486)-1,1),0),'Nhân công vận hành'!$F$3:$F$100)),""))</f>
        <v>0</v>
      </c>
      <c r="P486" s="186" t="e">
        <f t="shared" si="71"/>
        <v>#VALUE!</v>
      </c>
      <c r="Q486" s="186">
        <f t="shared" si="72"/>
        <v>118709900</v>
      </c>
      <c r="R486" s="186">
        <f t="shared" si="73"/>
        <v>118709900</v>
      </c>
      <c r="S486" s="204">
        <v>19</v>
      </c>
      <c r="T486" s="204" t="s">
        <v>2016</v>
      </c>
      <c r="U486" s="137"/>
      <c r="V486" s="137"/>
      <c r="W486" s="154">
        <f>H486</f>
        <v>3211</v>
      </c>
      <c r="X486" s="119">
        <f t="shared" si="74"/>
        <v>22153428.62068966</v>
      </c>
      <c r="Y486" s="119">
        <f t="shared" si="75"/>
        <v>8439401.3793103453</v>
      </c>
      <c r="Z486" s="119">
        <f t="shared" si="76"/>
        <v>21098503.44827586</v>
      </c>
    </row>
    <row r="487" spans="1:26" s="217" customFormat="1" ht="157.5" hidden="1">
      <c r="A487" s="206">
        <f>IF(D487="","",SUBTOTAL(3,$D$11:D487))</f>
        <v>352</v>
      </c>
      <c r="B487" s="206" t="s">
        <v>1959</v>
      </c>
      <c r="C487" s="207" t="s">
        <v>1974</v>
      </c>
      <c r="D487" s="208">
        <v>290</v>
      </c>
      <c r="E487" s="209">
        <v>9</v>
      </c>
      <c r="F487" s="210">
        <v>4.0999999999999996</v>
      </c>
      <c r="G487" s="208">
        <v>6</v>
      </c>
      <c r="H487" s="208">
        <v>342</v>
      </c>
      <c r="I487" s="206" t="s">
        <v>15</v>
      </c>
      <c r="J487" s="206" t="s">
        <v>2071</v>
      </c>
      <c r="K487" s="211">
        <v>1</v>
      </c>
      <c r="L487" s="212">
        <f t="shared" si="70"/>
        <v>7138068.5454545449</v>
      </c>
      <c r="M487" s="211" t="str" cm="1">
        <f t="array" ref="M487">IF(OR($B487="",$S487="",$T487=""),"",IFERROR(IF($S487&lt;&gt;SUMPRODUCT(IFERROR(--MID($T487,SEARCH('Nhân công vận hành'!$A$3:$A$100,$T487)-1,1),0)),"",SUMPRODUCT(IFERROR(--MID($T487,SEARCH('Nhân công vận hành'!$A$3:$A$100,$T487)-1,1),0),'Nhân công vận hành'!#REF!)),""))</f>
        <v/>
      </c>
      <c r="N487" s="211" cm="1">
        <f t="array" ref="N487">IF(OR($B487="",$S487="",$T487=""),"",IFERROR(IF($S487&lt;&gt;SUMPRODUCT(IFERROR(--MID($T487,SEARCH('Nhân công vận hành'!$A$3:$A$100,$T487)-1,1),0)),"",SUMPRODUCT(IFERROR(--MID($T487,SEARCH('Nhân công vận hành'!$A$3:$A$100,$T487)-1,1),0),'Nhân công vận hành'!$E$3:$E$100)),""))</f>
        <v>0</v>
      </c>
      <c r="O487" s="211" cm="1">
        <f t="array" ref="O487">IF(OR($B487="",$S487="",$T487=""),"",IFERROR(IF($S487&lt;&gt;SUMPRODUCT(IFERROR(--MID($T487,SEARCH('Nhân công vận hành'!$A$3:$A$100,$T487)-1,1),0)),"",SUMPRODUCT(IFERROR(--MID($T487,SEARCH('Nhân công vận hành'!$A$3:$A$100,$T487)-1,1),0),'Nhân công vận hành'!$F$3:$F$100)),""))</f>
        <v>0</v>
      </c>
      <c r="P487" s="211" t="e">
        <f t="shared" si="71"/>
        <v>#VALUE!</v>
      </c>
      <c r="Q487" s="211">
        <f t="shared" si="72"/>
        <v>7138100</v>
      </c>
      <c r="R487" s="211">
        <f t="shared" si="73"/>
        <v>7138100</v>
      </c>
      <c r="S487" s="213">
        <v>12</v>
      </c>
      <c r="T487" s="213" t="s">
        <v>2014</v>
      </c>
      <c r="U487" s="214"/>
      <c r="V487" s="214"/>
      <c r="W487" s="215">
        <f>H487</f>
        <v>342</v>
      </c>
      <c r="X487" s="119">
        <f t="shared" si="74"/>
        <v>0.31034482758620691</v>
      </c>
      <c r="Y487" s="216">
        <f t="shared" si="75"/>
        <v>0.14137931034482756</v>
      </c>
      <c r="Z487" s="216">
        <f t="shared" si="76"/>
        <v>0.20689655172413793</v>
      </c>
    </row>
    <row r="488" spans="1:26" s="217" customFormat="1" ht="157.5" hidden="1">
      <c r="A488" s="206">
        <f>IF(D488="","",SUBTOTAL(3,$D$11:D488))</f>
        <v>352</v>
      </c>
      <c r="B488" s="206" t="s">
        <v>1960</v>
      </c>
      <c r="C488" s="207" t="s">
        <v>1975</v>
      </c>
      <c r="D488" s="208">
        <v>290</v>
      </c>
      <c r="E488" s="209">
        <v>9</v>
      </c>
      <c r="F488" s="210">
        <v>4.0999999999999996</v>
      </c>
      <c r="G488" s="208">
        <v>6</v>
      </c>
      <c r="H488" s="208">
        <v>450</v>
      </c>
      <c r="I488" s="206" t="s">
        <v>15</v>
      </c>
      <c r="J488" s="206" t="s">
        <v>2071</v>
      </c>
      <c r="K488" s="211">
        <v>1</v>
      </c>
      <c r="L488" s="212">
        <f t="shared" si="70"/>
        <v>9392195.4545454532</v>
      </c>
      <c r="M488" s="211" t="str" cm="1">
        <f t="array" ref="M488">IF(OR($B488="",$S488="",$T488=""),"",IFERROR(IF($S488&lt;&gt;SUMPRODUCT(IFERROR(--MID($T488,SEARCH('Nhân công vận hành'!$A$3:$A$100,$T488)-1,1),0)),"",SUMPRODUCT(IFERROR(--MID($T488,SEARCH('Nhân công vận hành'!$A$3:$A$100,$T488)-1,1),0),'Nhân công vận hành'!#REF!)),""))</f>
        <v/>
      </c>
      <c r="N488" s="211" cm="1">
        <f t="array" ref="N488">IF(OR($B488="",$S488="",$T488=""),"",IFERROR(IF($S488&lt;&gt;SUMPRODUCT(IFERROR(--MID($T488,SEARCH('Nhân công vận hành'!$A$3:$A$100,$T488)-1,1),0)),"",SUMPRODUCT(IFERROR(--MID($T488,SEARCH('Nhân công vận hành'!$A$3:$A$100,$T488)-1,1),0),'Nhân công vận hành'!$E$3:$E$100)),""))</f>
        <v>0</v>
      </c>
      <c r="O488" s="211" cm="1">
        <f t="array" ref="O488">IF(OR($B488="",$S488="",$T488=""),"",IFERROR(IF($S488&lt;&gt;SUMPRODUCT(IFERROR(--MID($T488,SEARCH('Nhân công vận hành'!$A$3:$A$100,$T488)-1,1),0)),"",SUMPRODUCT(IFERROR(--MID($T488,SEARCH('Nhân công vận hành'!$A$3:$A$100,$T488)-1,1),0),'Nhân công vận hành'!$F$3:$F$100)),""))</f>
        <v>0</v>
      </c>
      <c r="P488" s="211" t="e">
        <f t="shared" si="71"/>
        <v>#VALUE!</v>
      </c>
      <c r="Q488" s="211">
        <f t="shared" si="72"/>
        <v>9392200</v>
      </c>
      <c r="R488" s="211">
        <f t="shared" si="73"/>
        <v>9392200</v>
      </c>
      <c r="S488" s="213">
        <v>12</v>
      </c>
      <c r="T488" s="213" t="s">
        <v>2014</v>
      </c>
      <c r="U488" s="214"/>
      <c r="V488" s="214"/>
      <c r="W488" s="215">
        <f>H488</f>
        <v>450</v>
      </c>
      <c r="X488" s="119">
        <f t="shared" si="74"/>
        <v>0.31034482758620691</v>
      </c>
      <c r="Y488" s="216">
        <f t="shared" si="75"/>
        <v>0.14137931034482756</v>
      </c>
      <c r="Z488" s="216">
        <f t="shared" si="76"/>
        <v>0.20689655172413793</v>
      </c>
    </row>
    <row r="489" spans="1:26" ht="31.5" hidden="1">
      <c r="A489" s="144" t="str">
        <f>IF(D489="","",SUBTOTAL(3,$D$11:D489))</f>
        <v/>
      </c>
      <c r="B489" s="148" t="s">
        <v>734</v>
      </c>
      <c r="C489" s="146" t="s">
        <v>735</v>
      </c>
      <c r="D489" s="144"/>
      <c r="E489" s="144"/>
      <c r="F489" s="144"/>
      <c r="G489" s="144"/>
      <c r="H489" s="144"/>
      <c r="I489" s="144"/>
      <c r="J489" s="144">
        <v>0</v>
      </c>
      <c r="K489" s="121"/>
      <c r="L489" s="80">
        <f t="shared" si="70"/>
        <v>0</v>
      </c>
      <c r="M489" s="186"/>
      <c r="N489" s="186"/>
      <c r="O489" s="186"/>
      <c r="P489" s="186"/>
      <c r="Q489" s="186"/>
      <c r="R489" s="186"/>
      <c r="S489" s="204" t="s">
        <v>1992</v>
      </c>
      <c r="T489" s="204" t="s">
        <v>1992</v>
      </c>
      <c r="U489" s="137"/>
      <c r="V489" s="137"/>
      <c r="W489" s="137"/>
      <c r="X489" s="119"/>
      <c r="Y489" s="119"/>
      <c r="Z489" s="119"/>
    </row>
    <row r="490" spans="1:26" ht="173.25" hidden="1">
      <c r="A490" s="144">
        <f>IF(D490="","",SUBTOTAL(3,$D$11:D490))</f>
        <v>352</v>
      </c>
      <c r="B490" s="144" t="s">
        <v>736</v>
      </c>
      <c r="C490" s="150" t="s">
        <v>737</v>
      </c>
      <c r="D490" s="145">
        <v>290</v>
      </c>
      <c r="E490" s="151">
        <v>7</v>
      </c>
      <c r="F490" s="152">
        <v>6.5</v>
      </c>
      <c r="G490" s="145">
        <v>6</v>
      </c>
      <c r="H490" s="145">
        <v>1446</v>
      </c>
      <c r="I490" s="144" t="s">
        <v>15</v>
      </c>
      <c r="J490" s="144" t="s">
        <v>2074</v>
      </c>
      <c r="K490" s="121">
        <v>11388400</v>
      </c>
      <c r="L490" s="80">
        <f t="shared" si="70"/>
        <v>30180254.727272723</v>
      </c>
      <c r="M490" s="186" t="str" cm="1">
        <f t="array" ref="M490">IF(OR($B490="",$S490="",$T490=""),"",IFERROR(IF($S490&lt;&gt;SUMPRODUCT(IFERROR(--MID($T490,SEARCH('Nhân công vận hành'!$A$3:$A$100,$T490)-1,1),0)),"",SUMPRODUCT(IFERROR(--MID($T490,SEARCH('Nhân công vận hành'!$A$3:$A$100,$T490)-1,1),0),'Nhân công vận hành'!#REF!)),""))</f>
        <v/>
      </c>
      <c r="N490" s="186" cm="1">
        <f t="array" ref="N490">IF(OR($B490="",$S490="",$T490=""),"",IFERROR(IF($S490&lt;&gt;SUMPRODUCT(IFERROR(--MID($T490,SEARCH('Nhân công vận hành'!$A$3:$A$100,$T490)-1,1),0)),"",SUMPRODUCT(IFERROR(--MID($T490,SEARCH('Nhân công vận hành'!$A$3:$A$100,$T490)-1,1),0),'Nhân công vận hành'!$E$3:$E$100)),""))</f>
        <v>0</v>
      </c>
      <c r="O490" s="186" cm="1">
        <f t="array" ref="O490">IF(OR($B490="",$S490="",$T490=""),"",IFERROR(IF($S490&lt;&gt;SUMPRODUCT(IFERROR(--MID($T490,SEARCH('Nhân công vận hành'!$A$3:$A$100,$T490)-1,1),0)),"",SUMPRODUCT(IFERROR(--MID($T490,SEARCH('Nhân công vận hành'!$A$3:$A$100,$T490)-1,1),0),'Nhân công vận hành'!$F$3:$F$100)),""))</f>
        <v>0</v>
      </c>
      <c r="P490" s="186" t="e">
        <f t="shared" si="71"/>
        <v>#VALUE!</v>
      </c>
      <c r="Q490" s="186">
        <f t="shared" si="72"/>
        <v>37563100</v>
      </c>
      <c r="R490" s="186">
        <f t="shared" si="73"/>
        <v>37563100</v>
      </c>
      <c r="S490" s="204">
        <v>13</v>
      </c>
      <c r="T490" s="204" t="s">
        <v>2017</v>
      </c>
      <c r="U490" s="137"/>
      <c r="V490" s="137"/>
      <c r="W490" s="154">
        <f>H490</f>
        <v>1446</v>
      </c>
      <c r="X490" s="119">
        <f t="shared" si="74"/>
        <v>2474031.7241379316</v>
      </c>
      <c r="Y490" s="119">
        <f t="shared" si="75"/>
        <v>2552572.4137931033</v>
      </c>
      <c r="Z490" s="119">
        <f t="shared" si="76"/>
        <v>2356220.6896551726</v>
      </c>
    </row>
    <row r="491" spans="1:26" ht="173.25" hidden="1">
      <c r="A491" s="144">
        <f>IF(D491="","",SUBTOTAL(3,$D$11:D491))</f>
        <v>352</v>
      </c>
      <c r="B491" s="144" t="s">
        <v>738</v>
      </c>
      <c r="C491" s="150" t="s">
        <v>739</v>
      </c>
      <c r="D491" s="145">
        <v>290</v>
      </c>
      <c r="E491" s="151">
        <v>7</v>
      </c>
      <c r="F491" s="152">
        <v>6</v>
      </c>
      <c r="G491" s="145">
        <v>6</v>
      </c>
      <c r="H491" s="145">
        <v>5232</v>
      </c>
      <c r="I491" s="144" t="s">
        <v>15</v>
      </c>
      <c r="J491" s="144" t="s">
        <v>2074</v>
      </c>
      <c r="K491" s="121">
        <v>65840000</v>
      </c>
      <c r="L491" s="80">
        <f t="shared" si="70"/>
        <v>109199925.81818181</v>
      </c>
      <c r="M491" s="186" t="str" cm="1">
        <f t="array" ref="M491">IF(OR($B491="",$S491="",$T491=""),"",IFERROR(IF($S491&lt;&gt;SUMPRODUCT(IFERROR(--MID($T491,SEARCH('Nhân công vận hành'!$A$3:$A$100,$T491)-1,1),0)),"",SUMPRODUCT(IFERROR(--MID($T491,SEARCH('Nhân công vận hành'!$A$3:$A$100,$T491)-1,1),0),'Nhân công vận hành'!#REF!)),""))</f>
        <v/>
      </c>
      <c r="N491" s="186" cm="1">
        <f t="array" ref="N491">IF(OR($B491="",$S491="",$T491=""),"",IFERROR(IF($S491&lt;&gt;SUMPRODUCT(IFERROR(--MID($T491,SEARCH('Nhân công vận hành'!$A$3:$A$100,$T491)-1,1),0)),"",SUMPRODUCT(IFERROR(--MID($T491,SEARCH('Nhân công vận hành'!$A$3:$A$100,$T491)-1,1),0),'Nhân công vận hành'!$E$3:$E$100)),""))</f>
        <v>0</v>
      </c>
      <c r="O491" s="186" cm="1">
        <f t="array" ref="O491">IF(OR($B491="",$S491="",$T491=""),"",IFERROR(IF($S491&lt;&gt;SUMPRODUCT(IFERROR(--MID($T491,SEARCH('Nhân công vận hành'!$A$3:$A$100,$T491)-1,1),0)),"",SUMPRODUCT(IFERROR(--MID($T491,SEARCH('Nhân công vận hành'!$A$3:$A$100,$T491)-1,1),0),'Nhân công vận hành'!$F$3:$F$100)),""))</f>
        <v>0</v>
      </c>
      <c r="P491" s="186" t="e">
        <f t="shared" si="71"/>
        <v>#VALUE!</v>
      </c>
      <c r="Q491" s="186">
        <f t="shared" si="72"/>
        <v>150747200</v>
      </c>
      <c r="R491" s="186">
        <f t="shared" si="73"/>
        <v>150747200</v>
      </c>
      <c r="S491" s="204">
        <v>13</v>
      </c>
      <c r="T491" s="204" t="s">
        <v>2017</v>
      </c>
      <c r="U491" s="137"/>
      <c r="V491" s="137"/>
      <c r="W491" s="154">
        <f>H491</f>
        <v>5232</v>
      </c>
      <c r="X491" s="119">
        <f t="shared" si="74"/>
        <v>14303172.413793106</v>
      </c>
      <c r="Y491" s="119">
        <f t="shared" si="75"/>
        <v>13622068.965517242</v>
      </c>
      <c r="Z491" s="119">
        <f t="shared" si="76"/>
        <v>13622068.965517242</v>
      </c>
    </row>
    <row r="492" spans="1:26" ht="63" hidden="1">
      <c r="A492" s="144" t="str">
        <f>IF(D492="","",SUBTOTAL(3,$D$11:D492))</f>
        <v/>
      </c>
      <c r="B492" s="148" t="s">
        <v>740</v>
      </c>
      <c r="C492" s="146" t="s">
        <v>741</v>
      </c>
      <c r="D492" s="144"/>
      <c r="E492" s="144"/>
      <c r="F492" s="144"/>
      <c r="G492" s="144"/>
      <c r="H492" s="144"/>
      <c r="I492" s="144"/>
      <c r="J492" s="144">
        <v>0</v>
      </c>
      <c r="K492" s="121"/>
      <c r="L492" s="80">
        <f t="shared" si="70"/>
        <v>0</v>
      </c>
      <c r="M492" s="186"/>
      <c r="N492" s="186"/>
      <c r="O492" s="186"/>
      <c r="P492" s="186"/>
      <c r="Q492" s="186"/>
      <c r="R492" s="186"/>
      <c r="S492" s="204" t="s">
        <v>1992</v>
      </c>
      <c r="T492" s="204" t="s">
        <v>1992</v>
      </c>
      <c r="U492" s="137"/>
      <c r="V492" s="137"/>
      <c r="W492" s="137"/>
      <c r="X492" s="119"/>
      <c r="Y492" s="119"/>
      <c r="Z492" s="119"/>
    </row>
    <row r="493" spans="1:26" ht="157.5" hidden="1">
      <c r="A493" s="144">
        <f>IF(D493="","",SUBTOTAL(3,$D$11:D493))</f>
        <v>352</v>
      </c>
      <c r="B493" s="144" t="s">
        <v>742</v>
      </c>
      <c r="C493" s="150" t="s">
        <v>1887</v>
      </c>
      <c r="D493" s="145">
        <v>290</v>
      </c>
      <c r="E493" s="151">
        <v>9</v>
      </c>
      <c r="F493" s="152">
        <v>5.5</v>
      </c>
      <c r="G493" s="145">
        <v>6</v>
      </c>
      <c r="H493" s="145">
        <v>2663</v>
      </c>
      <c r="I493" s="144" t="s">
        <v>15</v>
      </c>
      <c r="J493" s="144" t="s">
        <v>2075</v>
      </c>
      <c r="K493" s="121">
        <v>38478500</v>
      </c>
      <c r="L493" s="80">
        <f t="shared" si="70"/>
        <v>55580925.545454539</v>
      </c>
      <c r="M493" s="186" t="str" cm="1">
        <f t="array" ref="M493">IF(OR($B493="",$S493="",$T493=""),"",IFERROR(IF($S493&lt;&gt;SUMPRODUCT(IFERROR(--MID($T493,SEARCH('Nhân công vận hành'!$A$3:$A$100,$T493)-1,1),0)),"",SUMPRODUCT(IFERROR(--MID($T493,SEARCH('Nhân công vận hành'!$A$3:$A$100,$T493)-1,1),0),'Nhân công vận hành'!#REF!)),""))</f>
        <v/>
      </c>
      <c r="N493" s="186" cm="1">
        <f t="array" ref="N493">IF(OR($B493="",$S493="",$T493=""),"",IFERROR(IF($S493&lt;&gt;SUMPRODUCT(IFERROR(--MID($T493,SEARCH('Nhân công vận hành'!$A$3:$A$100,$T493)-1,1),0)),"",SUMPRODUCT(IFERROR(--MID($T493,SEARCH('Nhân công vận hành'!$A$3:$A$100,$T493)-1,1),0),'Nhân công vận hành'!$E$3:$E$100)),""))</f>
        <v>0</v>
      </c>
      <c r="O493" s="186" cm="1">
        <f t="array" ref="O493">IF(OR($B493="",$S493="",$T493=""),"",IFERROR(IF($S493&lt;&gt;SUMPRODUCT(IFERROR(--MID($T493,SEARCH('Nhân công vận hành'!$A$3:$A$100,$T493)-1,1),0)),"",SUMPRODUCT(IFERROR(--MID($T493,SEARCH('Nhân công vận hành'!$A$3:$A$100,$T493)-1,1),0),'Nhân công vận hành'!$F$3:$F$100)),""))</f>
        <v>0</v>
      </c>
      <c r="P493" s="186" t="e">
        <f t="shared" si="71"/>
        <v>#VALUE!</v>
      </c>
      <c r="Q493" s="186">
        <f t="shared" si="72"/>
        <v>81587100</v>
      </c>
      <c r="R493" s="186">
        <f t="shared" si="73"/>
        <v>81587100</v>
      </c>
      <c r="S493" s="204">
        <v>16</v>
      </c>
      <c r="T493" s="204" t="s">
        <v>2018</v>
      </c>
      <c r="U493" s="137"/>
      <c r="V493" s="137"/>
      <c r="W493" s="154">
        <f>H493</f>
        <v>2663</v>
      </c>
      <c r="X493" s="119">
        <f t="shared" si="74"/>
        <v>10747443.103448275</v>
      </c>
      <c r="Y493" s="119">
        <f t="shared" si="75"/>
        <v>7297646.5517241377</v>
      </c>
      <c r="Z493" s="119">
        <f t="shared" si="76"/>
        <v>7961068.9655172415</v>
      </c>
    </row>
    <row r="494" spans="1:26" ht="31.5">
      <c r="A494" s="144" t="str">
        <f>IF(D494="","",SUBTOTAL(3,$D$11:D494))</f>
        <v/>
      </c>
      <c r="B494" s="148" t="s">
        <v>743</v>
      </c>
      <c r="C494" s="146" t="s">
        <v>744</v>
      </c>
      <c r="D494" s="144"/>
      <c r="E494" s="144"/>
      <c r="F494" s="144"/>
      <c r="G494" s="144"/>
      <c r="H494" s="144"/>
      <c r="I494" s="144"/>
      <c r="J494" s="144">
        <v>0</v>
      </c>
      <c r="K494" s="121"/>
      <c r="L494" s="80">
        <f t="shared" si="70"/>
        <v>0</v>
      </c>
      <c r="M494" s="186"/>
      <c r="N494" s="186"/>
      <c r="O494" s="186"/>
      <c r="P494" s="186"/>
      <c r="Q494" s="186"/>
      <c r="R494" s="186"/>
      <c r="S494" s="204" t="s">
        <v>1992</v>
      </c>
      <c r="T494" s="204" t="s">
        <v>1992</v>
      </c>
      <c r="U494" s="137"/>
      <c r="V494" s="137"/>
      <c r="W494" s="137"/>
      <c r="X494" s="119"/>
      <c r="Y494" s="119"/>
      <c r="Z494" s="119"/>
    </row>
    <row r="495" spans="1:26" ht="31.5">
      <c r="A495" s="144">
        <f>IF(D495="","",SUBTOTAL(3,$D$11:D495))</f>
        <v>353</v>
      </c>
      <c r="B495" s="144" t="s">
        <v>745</v>
      </c>
      <c r="C495" s="150" t="s">
        <v>1825</v>
      </c>
      <c r="D495" s="145">
        <v>250</v>
      </c>
      <c r="E495" s="151">
        <v>10</v>
      </c>
      <c r="F495" s="152">
        <v>5.2</v>
      </c>
      <c r="G495" s="145">
        <v>6</v>
      </c>
      <c r="H495" s="145">
        <v>70</v>
      </c>
      <c r="I495" s="144" t="s">
        <v>15</v>
      </c>
      <c r="J495" s="144" t="s">
        <v>2052</v>
      </c>
      <c r="K495" s="121">
        <v>1699696</v>
      </c>
      <c r="L495" s="80">
        <f t="shared" si="70"/>
        <v>1461008.1818181816</v>
      </c>
      <c r="M495" s="186" t="str" cm="1">
        <f t="array" ref="M495">IF(OR($B495="",$S495="",$T495=""),"",IFERROR(IF($S495&lt;&gt;SUMPRODUCT(IFERROR(--MID($T495,SEARCH('Nhân công vận hành'!$A$3:$A$100,$T495)-1,1),0)),"",SUMPRODUCT(IFERROR(--MID($T495,SEARCH('Nhân công vận hành'!$A$3:$A$100,$T495)-1,1),0),'Nhân công vận hành'!#REF!)),""))</f>
        <v/>
      </c>
      <c r="N495" s="186" cm="1">
        <f t="array" ref="N495">IF(OR($B495="",$S495="",$T495=""),"",IFERROR(IF($S495&lt;&gt;SUMPRODUCT(IFERROR(--MID($T495,SEARCH('Nhân công vận hành'!$A$3:$A$100,$T495)-1,1),0)),"",SUMPRODUCT(IFERROR(--MID($T495,SEARCH('Nhân công vận hành'!$A$3:$A$100,$T495)-1,1),0),'Nhân công vận hành'!$E$3:$E$100)),""))</f>
        <v>322000</v>
      </c>
      <c r="O495" s="186" cm="1">
        <f t="array" ref="O495">IF(OR($B495="",$S495="",$T495=""),"",IFERROR(IF($S495&lt;&gt;SUMPRODUCT(IFERROR(--MID($T495,SEARCH('Nhân công vận hành'!$A$3:$A$100,$T495)-1,1),0)),"",SUMPRODUCT(IFERROR(--MID($T495,SEARCH('Nhân công vận hành'!$A$3:$A$100,$T495)-1,1),0),'Nhân công vận hành'!$F$3:$F$100)),""))</f>
        <v>308000</v>
      </c>
      <c r="P495" s="186" t="e">
        <f t="shared" si="71"/>
        <v>#VALUE!</v>
      </c>
      <c r="Q495" s="186">
        <f t="shared" si="72"/>
        <v>3156400</v>
      </c>
      <c r="R495" s="186">
        <f t="shared" si="73"/>
        <v>3142400</v>
      </c>
      <c r="S495" s="204">
        <v>1</v>
      </c>
      <c r="T495" s="204" t="s">
        <v>1993</v>
      </c>
      <c r="U495" s="137"/>
      <c r="V495" s="137"/>
      <c r="W495" s="154">
        <f>H495</f>
        <v>70</v>
      </c>
      <c r="X495" s="119">
        <f t="shared" si="74"/>
        <v>611890.56000000006</v>
      </c>
      <c r="Y495" s="119">
        <f t="shared" si="75"/>
        <v>353536.76800000004</v>
      </c>
      <c r="Z495" s="119">
        <f t="shared" si="76"/>
        <v>407927.03999999998</v>
      </c>
    </row>
    <row r="496" spans="1:26" hidden="1">
      <c r="A496" s="144">
        <f>IF(D496="","",SUBTOTAL(3,$D$11:D496))</f>
        <v>353</v>
      </c>
      <c r="B496" s="148" t="s">
        <v>746</v>
      </c>
      <c r="C496" s="146" t="s">
        <v>747</v>
      </c>
      <c r="D496" s="145">
        <v>170</v>
      </c>
      <c r="E496" s="151">
        <v>25</v>
      </c>
      <c r="F496" s="152">
        <v>7.5</v>
      </c>
      <c r="G496" s="145">
        <v>8</v>
      </c>
      <c r="H496" s="144"/>
      <c r="I496" s="144"/>
      <c r="J496" s="144" t="s">
        <v>2076</v>
      </c>
      <c r="K496" s="121">
        <v>77160</v>
      </c>
      <c r="L496" s="80">
        <f t="shared" si="70"/>
        <v>0</v>
      </c>
      <c r="M496" s="186" t="str" cm="1">
        <f t="array" ref="M496">IF(OR($B496="",$S496="",$T496=""),"",IFERROR(IF($S496&lt;&gt;SUMPRODUCT(IFERROR(--MID($T496,SEARCH('Nhân công vận hành'!$A$3:$A$100,$T496)-1,1),0)),"",SUMPRODUCT(IFERROR(--MID($T496,SEARCH('Nhân công vận hành'!$A$3:$A$100,$T496)-1,1),0),'Nhân công vận hành'!#REF!)),""))</f>
        <v/>
      </c>
      <c r="N496" s="186" cm="1">
        <f t="array" ref="N496">IF(OR($B496="",$S496="",$T496=""),"",IFERROR(IF($S496&lt;&gt;SUMPRODUCT(IFERROR(--MID($T496,SEARCH('Nhân công vận hành'!$A$3:$A$100,$T496)-1,1),0)),"",SUMPRODUCT(IFERROR(--MID($T496,SEARCH('Nhân công vận hành'!$A$3:$A$100,$T496)-1,1),0),'Nhân công vận hành'!$E$3:$E$100)),""))</f>
        <v>0</v>
      </c>
      <c r="O496" s="186" cm="1">
        <f t="array" ref="O496">IF(OR($B496="",$S496="",$T496=""),"",IFERROR(IF($S496&lt;&gt;SUMPRODUCT(IFERROR(--MID($T496,SEARCH('Nhân công vận hành'!$A$3:$A$100,$T496)-1,1),0)),"",SUMPRODUCT(IFERROR(--MID($T496,SEARCH('Nhân công vận hành'!$A$3:$A$100,$T496)-1,1),0),'Nhân công vận hành'!$F$3:$F$100)),""))</f>
        <v>0</v>
      </c>
      <c r="P496" s="186" t="e">
        <f t="shared" si="71"/>
        <v>#VALUE!</v>
      </c>
      <c r="Q496" s="186">
        <f t="shared" si="72"/>
        <v>172500</v>
      </c>
      <c r="R496" s="186">
        <f t="shared" si="73"/>
        <v>172500</v>
      </c>
      <c r="S496" s="204">
        <v>2</v>
      </c>
      <c r="T496" s="204" t="s">
        <v>2019</v>
      </c>
      <c r="U496" s="137"/>
      <c r="V496" s="137"/>
      <c r="W496" s="137"/>
      <c r="X496" s="119">
        <f t="shared" si="74"/>
        <v>102123.5294117647</v>
      </c>
      <c r="Y496" s="119">
        <f t="shared" si="75"/>
        <v>34041.176470588238</v>
      </c>
      <c r="Z496" s="119">
        <f t="shared" si="76"/>
        <v>36310.588235294119</v>
      </c>
    </row>
    <row r="497" spans="1:26">
      <c r="A497" s="144" t="str">
        <f>IF(D497="","",SUBTOTAL(3,$D$11:D497))</f>
        <v/>
      </c>
      <c r="B497" s="148" t="s">
        <v>748</v>
      </c>
      <c r="C497" s="219" t="s">
        <v>749</v>
      </c>
      <c r="D497" s="144"/>
      <c r="E497" s="144"/>
      <c r="F497" s="144"/>
      <c r="G497" s="144"/>
      <c r="H497" s="144"/>
      <c r="I497" s="144"/>
      <c r="J497" s="144">
        <v>0</v>
      </c>
      <c r="K497" s="121"/>
      <c r="L497" s="80">
        <f t="shared" si="70"/>
        <v>0</v>
      </c>
      <c r="M497" s="186"/>
      <c r="N497" s="186"/>
      <c r="O497" s="186"/>
      <c r="P497" s="186"/>
      <c r="Q497" s="186"/>
      <c r="R497" s="186"/>
      <c r="S497" s="204" t="s">
        <v>1992</v>
      </c>
      <c r="T497" s="204" t="s">
        <v>1992</v>
      </c>
      <c r="U497" s="137"/>
      <c r="V497" s="137"/>
      <c r="W497" s="137"/>
      <c r="X497" s="119"/>
      <c r="Y497" s="119"/>
      <c r="Z497" s="119"/>
    </row>
    <row r="498" spans="1:26" ht="47.25">
      <c r="A498" s="144" t="str">
        <f>IF(D498="","",SUBTOTAL(3,$D$11:D498))</f>
        <v/>
      </c>
      <c r="B498" s="148" t="s">
        <v>750</v>
      </c>
      <c r="C498" s="146" t="s">
        <v>751</v>
      </c>
      <c r="D498" s="144"/>
      <c r="E498" s="144"/>
      <c r="F498" s="144"/>
      <c r="G498" s="144"/>
      <c r="H498" s="144"/>
      <c r="I498" s="144"/>
      <c r="J498" s="144">
        <v>0</v>
      </c>
      <c r="K498" s="121"/>
      <c r="L498" s="80">
        <f t="shared" si="70"/>
        <v>0</v>
      </c>
      <c r="M498" s="186"/>
      <c r="N498" s="186"/>
      <c r="O498" s="186"/>
      <c r="P498" s="186"/>
      <c r="Q498" s="186"/>
      <c r="R498" s="186"/>
      <c r="S498" s="204" t="s">
        <v>1992</v>
      </c>
      <c r="T498" s="204" t="s">
        <v>1992</v>
      </c>
      <c r="U498" s="137"/>
      <c r="V498" s="137"/>
      <c r="W498" s="137"/>
      <c r="X498" s="119"/>
      <c r="Y498" s="119"/>
      <c r="Z498" s="119"/>
    </row>
    <row r="499" spans="1:26" ht="31.5">
      <c r="A499" s="144">
        <f>IF(D499="","",SUBTOTAL(3,$D$11:D499))</f>
        <v>354</v>
      </c>
      <c r="B499" s="144" t="s">
        <v>752</v>
      </c>
      <c r="C499" s="150" t="s">
        <v>1832</v>
      </c>
      <c r="D499" s="145">
        <v>290</v>
      </c>
      <c r="E499" s="151">
        <v>13</v>
      </c>
      <c r="F499" s="152">
        <v>4.8</v>
      </c>
      <c r="G499" s="145">
        <v>6</v>
      </c>
      <c r="H499" s="145">
        <v>52</v>
      </c>
      <c r="I499" s="144" t="s">
        <v>15</v>
      </c>
      <c r="J499" s="144" t="s">
        <v>2052</v>
      </c>
      <c r="K499" s="121">
        <v>3125148</v>
      </c>
      <c r="L499" s="80">
        <f t="shared" si="70"/>
        <v>1085320.3636363635</v>
      </c>
      <c r="M499" s="186" t="str" cm="1">
        <f t="array" ref="M499">IF(OR($B499="",$S499="",$T499=""),"",IFERROR(IF($S499&lt;&gt;SUMPRODUCT(IFERROR(--MID($T499,SEARCH('Nhân công vận hành'!$A$3:$A$100,$T499)-1,1),0)),"",SUMPRODUCT(IFERROR(--MID($T499,SEARCH('Nhân công vận hành'!$A$3:$A$100,$T499)-1,1),0),'Nhân công vận hành'!#REF!)),""))</f>
        <v/>
      </c>
      <c r="N499" s="186" cm="1">
        <f t="array" ref="N499">IF(OR($B499="",$S499="",$T499=""),"",IFERROR(IF($S499&lt;&gt;SUMPRODUCT(IFERROR(--MID($T499,SEARCH('Nhân công vận hành'!$A$3:$A$100,$T499)-1,1),0)),"",SUMPRODUCT(IFERROR(--MID($T499,SEARCH('Nhân công vận hành'!$A$3:$A$100,$T499)-1,1),0),'Nhân công vận hành'!$E$3:$E$100)),""))</f>
        <v>322000</v>
      </c>
      <c r="O499" s="186" cm="1">
        <f t="array" ref="O499">IF(OR($B499="",$S499="",$T499=""),"",IFERROR(IF($S499&lt;&gt;SUMPRODUCT(IFERROR(--MID($T499,SEARCH('Nhân công vận hành'!$A$3:$A$100,$T499)-1,1),0)),"",SUMPRODUCT(IFERROR(--MID($T499,SEARCH('Nhân công vận hành'!$A$3:$A$100,$T499)-1,1),0),'Nhân công vận hành'!$F$3:$F$100)),""))</f>
        <v>308000</v>
      </c>
      <c r="P499" s="186" t="e">
        <f t="shared" si="71"/>
        <v>#VALUE!</v>
      </c>
      <c r="Q499" s="186">
        <f t="shared" si="72"/>
        <v>3832000</v>
      </c>
      <c r="R499" s="186">
        <f t="shared" si="73"/>
        <v>3818000</v>
      </c>
      <c r="S499" s="204">
        <v>1</v>
      </c>
      <c r="T499" s="204" t="s">
        <v>1993</v>
      </c>
      <c r="U499" s="137"/>
      <c r="V499" s="137"/>
      <c r="W499" s="154">
        <f>H499</f>
        <v>52</v>
      </c>
      <c r="X499" s="119">
        <f t="shared" si="74"/>
        <v>1260835.5724137931</v>
      </c>
      <c r="Y499" s="119">
        <f t="shared" si="75"/>
        <v>517265.87586206896</v>
      </c>
      <c r="Z499" s="119">
        <f t="shared" si="76"/>
        <v>646582.3448275862</v>
      </c>
    </row>
    <row r="500" spans="1:26" ht="31.5">
      <c r="A500" s="144">
        <f>IF(D500="","",SUBTOTAL(3,$D$11:D500))</f>
        <v>355</v>
      </c>
      <c r="B500" s="144" t="s">
        <v>753</v>
      </c>
      <c r="C500" s="150" t="s">
        <v>1888</v>
      </c>
      <c r="D500" s="145">
        <v>290</v>
      </c>
      <c r="E500" s="151">
        <v>13</v>
      </c>
      <c r="F500" s="152">
        <v>4.8</v>
      </c>
      <c r="G500" s="145">
        <v>6</v>
      </c>
      <c r="H500" s="145">
        <v>65</v>
      </c>
      <c r="I500" s="144" t="s">
        <v>15</v>
      </c>
      <c r="J500" s="144" t="s">
        <v>2052</v>
      </c>
      <c r="K500" s="121">
        <v>3593955</v>
      </c>
      <c r="L500" s="80">
        <f t="shared" si="70"/>
        <v>1356650.4545454544</v>
      </c>
      <c r="M500" s="186" t="str" cm="1">
        <f t="array" ref="M500">IF(OR($B500="",$S500="",$T500=""),"",IFERROR(IF($S500&lt;&gt;SUMPRODUCT(IFERROR(--MID($T500,SEARCH('Nhân công vận hành'!$A$3:$A$100,$T500)-1,1),0)),"",SUMPRODUCT(IFERROR(--MID($T500,SEARCH('Nhân công vận hành'!$A$3:$A$100,$T500)-1,1),0),'Nhân công vận hành'!#REF!)),""))</f>
        <v/>
      </c>
      <c r="N500" s="186" cm="1">
        <f t="array" ref="N500">IF(OR($B500="",$S500="",$T500=""),"",IFERROR(IF($S500&lt;&gt;SUMPRODUCT(IFERROR(--MID($T500,SEARCH('Nhân công vận hành'!$A$3:$A$100,$T500)-1,1),0)),"",SUMPRODUCT(IFERROR(--MID($T500,SEARCH('Nhân công vận hành'!$A$3:$A$100,$T500)-1,1),0),'Nhân công vận hành'!$E$3:$E$100)),""))</f>
        <v>322000</v>
      </c>
      <c r="O500" s="186" cm="1">
        <f t="array" ref="O500">IF(OR($B500="",$S500="",$T500=""),"",IFERROR(IF($S500&lt;&gt;SUMPRODUCT(IFERROR(--MID($T500,SEARCH('Nhân công vận hành'!$A$3:$A$100,$T500)-1,1),0)),"",SUMPRODUCT(IFERROR(--MID($T500,SEARCH('Nhân công vận hành'!$A$3:$A$100,$T500)-1,1),0),'Nhân công vận hành'!$F$3:$F$100)),""))</f>
        <v>308000</v>
      </c>
      <c r="P500" s="186" t="e">
        <f t="shared" si="71"/>
        <v>#VALUE!</v>
      </c>
      <c r="Q500" s="186">
        <f t="shared" si="72"/>
        <v>4467100</v>
      </c>
      <c r="R500" s="186">
        <f t="shared" si="73"/>
        <v>4453100</v>
      </c>
      <c r="S500" s="204">
        <v>1</v>
      </c>
      <c r="T500" s="204" t="s">
        <v>1993</v>
      </c>
      <c r="U500" s="137"/>
      <c r="V500" s="137"/>
      <c r="W500" s="154">
        <f>H500</f>
        <v>65</v>
      </c>
      <c r="X500" s="119">
        <f t="shared" si="74"/>
        <v>1449974.948275862</v>
      </c>
      <c r="Y500" s="119">
        <f t="shared" si="75"/>
        <v>594861.51724137936</v>
      </c>
      <c r="Z500" s="119">
        <f t="shared" si="76"/>
        <v>743576.89655172417</v>
      </c>
    </row>
    <row r="501" spans="1:26" ht="31.5">
      <c r="A501" s="144" t="str">
        <f>IF(D501="","",SUBTOTAL(3,$D$11:D501))</f>
        <v/>
      </c>
      <c r="B501" s="148" t="s">
        <v>754</v>
      </c>
      <c r="C501" s="146" t="s">
        <v>755</v>
      </c>
      <c r="D501" s="144"/>
      <c r="E501" s="144"/>
      <c r="F501" s="144"/>
      <c r="G501" s="144"/>
      <c r="H501" s="144"/>
      <c r="I501" s="144"/>
      <c r="J501" s="144">
        <v>0</v>
      </c>
      <c r="K501" s="121"/>
      <c r="L501" s="80">
        <f t="shared" si="70"/>
        <v>0</v>
      </c>
      <c r="M501" s="186"/>
      <c r="N501" s="186"/>
      <c r="O501" s="186"/>
      <c r="P501" s="186"/>
      <c r="Q501" s="186"/>
      <c r="R501" s="186"/>
      <c r="S501" s="204" t="s">
        <v>1992</v>
      </c>
      <c r="T501" s="204" t="s">
        <v>1992</v>
      </c>
      <c r="U501" s="137"/>
      <c r="V501" s="137"/>
      <c r="W501" s="137"/>
      <c r="X501" s="119"/>
      <c r="Y501" s="119"/>
      <c r="Z501" s="119"/>
    </row>
    <row r="502" spans="1:26" ht="31.5">
      <c r="A502" s="144">
        <f>IF(D502="","",SUBTOTAL(3,$D$11:D502))</f>
        <v>356</v>
      </c>
      <c r="B502" s="144" t="s">
        <v>756</v>
      </c>
      <c r="C502" s="150" t="s">
        <v>1889</v>
      </c>
      <c r="D502" s="145">
        <v>290</v>
      </c>
      <c r="E502" s="151">
        <v>12</v>
      </c>
      <c r="F502" s="152">
        <v>5.3</v>
      </c>
      <c r="G502" s="145">
        <v>6</v>
      </c>
      <c r="H502" s="145">
        <v>248</v>
      </c>
      <c r="I502" s="144" t="s">
        <v>188</v>
      </c>
      <c r="J502" s="144" t="s">
        <v>2052</v>
      </c>
      <c r="K502" s="121">
        <v>975792</v>
      </c>
      <c r="L502" s="80">
        <f t="shared" si="70"/>
        <v>573938.65620000008</v>
      </c>
      <c r="M502" s="186" t="str" cm="1">
        <f t="array" ref="M502">IF(OR($B502="",$S502="",$T502=""),"",IFERROR(IF($S502&lt;&gt;SUMPRODUCT(IFERROR(--MID($T502,SEARCH('Nhân công vận hành'!$A$3:$A$100,$T502)-1,1),0)),"",SUMPRODUCT(IFERROR(--MID($T502,SEARCH('Nhân công vận hành'!$A$3:$A$100,$T502)-1,1),0),'Nhân công vận hành'!#REF!)),""))</f>
        <v/>
      </c>
      <c r="N502" s="186" cm="1">
        <f t="array" ref="N502">IF(OR($B502="",$S502="",$T502=""),"",IFERROR(IF($S502&lt;&gt;SUMPRODUCT(IFERROR(--MID($T502,SEARCH('Nhân công vận hành'!$A$3:$A$100,$T502)-1,1),0)),"",SUMPRODUCT(IFERROR(--MID($T502,SEARCH('Nhân công vận hành'!$A$3:$A$100,$T502)-1,1),0),'Nhân công vận hành'!$E$3:$E$100)),""))</f>
        <v>322000</v>
      </c>
      <c r="O502" s="186" cm="1">
        <f t="array" ref="O502">IF(OR($B502="",$S502="",$T502=""),"",IFERROR(IF($S502&lt;&gt;SUMPRODUCT(IFERROR(--MID($T502,SEARCH('Nhân công vận hành'!$A$3:$A$100,$T502)-1,1),0)),"",SUMPRODUCT(IFERROR(--MID($T502,SEARCH('Nhân công vận hành'!$A$3:$A$100,$T502)-1,1),0),'Nhân công vận hành'!$F$3:$F$100)),""))</f>
        <v>308000</v>
      </c>
      <c r="P502" s="186" t="e">
        <f t="shared" si="71"/>
        <v>#VALUE!</v>
      </c>
      <c r="Q502" s="186">
        <f t="shared" si="72"/>
        <v>1639600</v>
      </c>
      <c r="R502" s="186">
        <f t="shared" si="73"/>
        <v>1625600</v>
      </c>
      <c r="S502" s="204">
        <v>1</v>
      </c>
      <c r="T502" s="204" t="s">
        <v>1993</v>
      </c>
      <c r="U502" s="154">
        <f>H502</f>
        <v>248</v>
      </c>
      <c r="V502" s="137"/>
      <c r="W502" s="137"/>
      <c r="X502" s="119">
        <f t="shared" si="74"/>
        <v>363398.40000000002</v>
      </c>
      <c r="Y502" s="119">
        <f t="shared" si="75"/>
        <v>178334.4</v>
      </c>
      <c r="Z502" s="119">
        <f t="shared" si="76"/>
        <v>201888</v>
      </c>
    </row>
    <row r="503" spans="1:26" ht="47.25">
      <c r="A503" s="144" t="str">
        <f>IF(D503="","",SUBTOTAL(3,$D$11:D503))</f>
        <v/>
      </c>
      <c r="B503" s="148" t="s">
        <v>757</v>
      </c>
      <c r="C503" s="146" t="s">
        <v>758</v>
      </c>
      <c r="D503" s="144"/>
      <c r="E503" s="144"/>
      <c r="F503" s="144"/>
      <c r="G503" s="144"/>
      <c r="H503" s="144"/>
      <c r="I503" s="144"/>
      <c r="J503" s="144">
        <v>0</v>
      </c>
      <c r="K503" s="121"/>
      <c r="L503" s="80">
        <f t="shared" si="70"/>
        <v>0</v>
      </c>
      <c r="M503" s="186"/>
      <c r="N503" s="186"/>
      <c r="O503" s="186"/>
      <c r="P503" s="186"/>
      <c r="Q503" s="186"/>
      <c r="R503" s="186"/>
      <c r="S503" s="204" t="s">
        <v>1992</v>
      </c>
      <c r="T503" s="204" t="s">
        <v>1992</v>
      </c>
      <c r="U503" s="137"/>
      <c r="V503" s="137"/>
      <c r="W503" s="137"/>
      <c r="X503" s="119"/>
      <c r="Y503" s="119"/>
      <c r="Z503" s="119"/>
    </row>
    <row r="504" spans="1:26" ht="31.5">
      <c r="A504" s="144">
        <f>IF(D504="","",SUBTOTAL(3,$D$11:D504))</f>
        <v>357</v>
      </c>
      <c r="B504" s="144" t="s">
        <v>759</v>
      </c>
      <c r="C504" s="150" t="s">
        <v>760</v>
      </c>
      <c r="D504" s="145">
        <v>300</v>
      </c>
      <c r="E504" s="151">
        <v>14</v>
      </c>
      <c r="F504" s="152">
        <v>4.3</v>
      </c>
      <c r="G504" s="145">
        <v>6</v>
      </c>
      <c r="H504" s="145">
        <v>43</v>
      </c>
      <c r="I504" s="144" t="s">
        <v>188</v>
      </c>
      <c r="J504" s="144" t="s">
        <v>2052</v>
      </c>
      <c r="K504" s="121">
        <v>29121</v>
      </c>
      <c r="L504" s="80">
        <f t="shared" si="70"/>
        <v>99513.557325000016</v>
      </c>
      <c r="M504" s="186" t="str" cm="1">
        <f t="array" ref="M504">IF(OR($B504="",$S504="",$T504=""),"",IFERROR(IF($S504&lt;&gt;SUMPRODUCT(IFERROR(--MID($T504,SEARCH('Nhân công vận hành'!$A$3:$A$100,$T504)-1,1),0)),"",SUMPRODUCT(IFERROR(--MID($T504,SEARCH('Nhân công vận hành'!$A$3:$A$100,$T504)-1,1),0),'Nhân công vận hành'!#REF!)),""))</f>
        <v/>
      </c>
      <c r="N504" s="186" cm="1">
        <f t="array" ref="N504">IF(OR($B504="",$S504="",$T504=""),"",IFERROR(IF($S504&lt;&gt;SUMPRODUCT(IFERROR(--MID($T504,SEARCH('Nhân công vận hành'!$A$3:$A$100,$T504)-1,1),0)),"",SUMPRODUCT(IFERROR(--MID($T504,SEARCH('Nhân công vận hành'!$A$3:$A$100,$T504)-1,1),0),'Nhân công vận hành'!$E$3:$E$100)),""))</f>
        <v>322000</v>
      </c>
      <c r="O504" s="186" cm="1">
        <f t="array" ref="O504">IF(OR($B504="",$S504="",$T504=""),"",IFERROR(IF($S504&lt;&gt;SUMPRODUCT(IFERROR(--MID($T504,SEARCH('Nhân công vận hành'!$A$3:$A$100,$T504)-1,1),0)),"",SUMPRODUCT(IFERROR(--MID($T504,SEARCH('Nhân công vận hành'!$A$3:$A$100,$T504)-1,1),0),'Nhân công vận hành'!$F$3:$F$100)),""))</f>
        <v>308000</v>
      </c>
      <c r="P504" s="186" t="e">
        <f t="shared" si="71"/>
        <v>#VALUE!</v>
      </c>
      <c r="Q504" s="186">
        <f t="shared" si="72"/>
        <v>445100</v>
      </c>
      <c r="R504" s="186">
        <f t="shared" si="73"/>
        <v>431100</v>
      </c>
      <c r="S504" s="204">
        <v>1</v>
      </c>
      <c r="T504" s="204" t="s">
        <v>1993</v>
      </c>
      <c r="U504" s="154">
        <f>H504</f>
        <v>43</v>
      </c>
      <c r="V504" s="137"/>
      <c r="W504" s="137"/>
      <c r="X504" s="119">
        <f t="shared" si="74"/>
        <v>13589.800000000001</v>
      </c>
      <c r="Y504" s="119">
        <f t="shared" si="75"/>
        <v>4174.01</v>
      </c>
      <c r="Z504" s="119">
        <f t="shared" si="76"/>
        <v>5824.2</v>
      </c>
    </row>
    <row r="505" spans="1:26" ht="31.5">
      <c r="A505" s="144">
        <f>IF(D505="","",SUBTOTAL(3,$D$11:D505))</f>
        <v>358</v>
      </c>
      <c r="B505" s="144" t="s">
        <v>761</v>
      </c>
      <c r="C505" s="150" t="s">
        <v>762</v>
      </c>
      <c r="D505" s="145">
        <v>300</v>
      </c>
      <c r="E505" s="151">
        <v>14</v>
      </c>
      <c r="F505" s="152">
        <v>4.3</v>
      </c>
      <c r="G505" s="145">
        <v>6</v>
      </c>
      <c r="H505" s="144"/>
      <c r="I505" s="144"/>
      <c r="J505" s="144" t="s">
        <v>2052</v>
      </c>
      <c r="K505" s="121">
        <v>30956</v>
      </c>
      <c r="L505" s="80">
        <f t="shared" si="70"/>
        <v>0</v>
      </c>
      <c r="M505" s="186" t="str" cm="1">
        <f t="array" ref="M505">IF(OR($B505="",$S505="",$T505=""),"",IFERROR(IF($S505&lt;&gt;SUMPRODUCT(IFERROR(--MID($T505,SEARCH('Nhân công vận hành'!$A$3:$A$100,$T505)-1,1),0)),"",SUMPRODUCT(IFERROR(--MID($T505,SEARCH('Nhân công vận hành'!$A$3:$A$100,$T505)-1,1),0),'Nhân công vận hành'!#REF!)),""))</f>
        <v/>
      </c>
      <c r="N505" s="186" cm="1">
        <f t="array" ref="N505">IF(OR($B505="",$S505="",$T505=""),"",IFERROR(IF($S505&lt;&gt;SUMPRODUCT(IFERROR(--MID($T505,SEARCH('Nhân công vận hành'!$A$3:$A$100,$T505)-1,1),0)),"",SUMPRODUCT(IFERROR(--MID($T505,SEARCH('Nhân công vận hành'!$A$3:$A$100,$T505)-1,1),0),'Nhân công vận hành'!$E$3:$E$100)),""))</f>
        <v>322000</v>
      </c>
      <c r="O505" s="186" cm="1">
        <f t="array" ref="O505">IF(OR($B505="",$S505="",$T505=""),"",IFERROR(IF($S505&lt;&gt;SUMPRODUCT(IFERROR(--MID($T505,SEARCH('Nhân công vận hành'!$A$3:$A$100,$T505)-1,1),0)),"",SUMPRODUCT(IFERROR(--MID($T505,SEARCH('Nhân công vận hành'!$A$3:$A$100,$T505)-1,1),0),'Nhân công vận hành'!$F$3:$F$100)),""))</f>
        <v>308000</v>
      </c>
      <c r="P505" s="186" t="e">
        <f t="shared" si="71"/>
        <v>#VALUE!</v>
      </c>
      <c r="Q505" s="186">
        <f t="shared" si="72"/>
        <v>345600</v>
      </c>
      <c r="R505" s="186">
        <f t="shared" si="73"/>
        <v>331600</v>
      </c>
      <c r="S505" s="204">
        <v>1</v>
      </c>
      <c r="T505" s="204" t="s">
        <v>1993</v>
      </c>
      <c r="U505" s="137"/>
      <c r="V505" s="137"/>
      <c r="W505" s="137"/>
      <c r="X505" s="119">
        <f t="shared" si="74"/>
        <v>13001.520000000002</v>
      </c>
      <c r="Y505" s="119">
        <f t="shared" si="75"/>
        <v>4437.0266666666666</v>
      </c>
      <c r="Z505" s="119">
        <f t="shared" si="76"/>
        <v>6191.2</v>
      </c>
    </row>
    <row r="506" spans="1:26" ht="31.5">
      <c r="A506" s="144">
        <f>IF(D506="","",SUBTOTAL(3,$D$11:D506))</f>
        <v>359</v>
      </c>
      <c r="B506" s="144" t="s">
        <v>763</v>
      </c>
      <c r="C506" s="150" t="s">
        <v>764</v>
      </c>
      <c r="D506" s="145">
        <v>300</v>
      </c>
      <c r="E506" s="151">
        <v>11</v>
      </c>
      <c r="F506" s="152">
        <v>3.8</v>
      </c>
      <c r="G506" s="145">
        <v>6</v>
      </c>
      <c r="H506" s="145">
        <v>37</v>
      </c>
      <c r="I506" s="144" t="s">
        <v>15</v>
      </c>
      <c r="J506" s="144" t="s">
        <v>2052</v>
      </c>
      <c r="K506" s="121">
        <v>3107721</v>
      </c>
      <c r="L506" s="80">
        <f t="shared" si="70"/>
        <v>772247.18181818177</v>
      </c>
      <c r="M506" s="186" t="str" cm="1">
        <f t="array" ref="M506">IF(OR($B506="",$S506="",$T506=""),"",IFERROR(IF($S506&lt;&gt;SUMPRODUCT(IFERROR(--MID($T506,SEARCH('Nhân công vận hành'!$A$3:$A$100,$T506)-1,1),0)),"",SUMPRODUCT(IFERROR(--MID($T506,SEARCH('Nhân công vận hành'!$A$3:$A$100,$T506)-1,1),0),'Nhân công vận hành'!#REF!)),""))</f>
        <v/>
      </c>
      <c r="N506" s="186" cm="1">
        <f t="array" ref="N506">IF(OR($B506="",$S506="",$T506=""),"",IFERROR(IF($S506&lt;&gt;SUMPRODUCT(IFERROR(--MID($T506,SEARCH('Nhân công vận hành'!$A$3:$A$100,$T506)-1,1),0)),"",SUMPRODUCT(IFERROR(--MID($T506,SEARCH('Nhân công vận hành'!$A$3:$A$100,$T506)-1,1),0),'Nhân công vận hành'!$E$3:$E$100)),""))</f>
        <v>322000</v>
      </c>
      <c r="O506" s="186" cm="1">
        <f t="array" ref="O506">IF(OR($B506="",$S506="",$T506=""),"",IFERROR(IF($S506&lt;&gt;SUMPRODUCT(IFERROR(--MID($T506,SEARCH('Nhân công vận hành'!$A$3:$A$100,$T506)-1,1),0)),"",SUMPRODUCT(IFERROR(--MID($T506,SEARCH('Nhân công vận hành'!$A$3:$A$100,$T506)-1,1),0),'Nhân công vận hành'!$F$3:$F$100)),""))</f>
        <v>308000</v>
      </c>
      <c r="P506" s="186" t="e">
        <f t="shared" si="71"/>
        <v>#VALUE!</v>
      </c>
      <c r="Q506" s="186">
        <f t="shared" si="72"/>
        <v>3135000</v>
      </c>
      <c r="R506" s="186">
        <f t="shared" si="73"/>
        <v>3121000</v>
      </c>
      <c r="S506" s="204">
        <v>1</v>
      </c>
      <c r="T506" s="204" t="s">
        <v>1993</v>
      </c>
      <c r="U506" s="137"/>
      <c r="V506" s="137"/>
      <c r="W506" s="154">
        <f>H506</f>
        <v>37</v>
      </c>
      <c r="X506" s="119">
        <f t="shared" si="74"/>
        <v>1025547.93</v>
      </c>
      <c r="Y506" s="119">
        <f t="shared" si="75"/>
        <v>393644.66</v>
      </c>
      <c r="Z506" s="119">
        <f t="shared" si="76"/>
        <v>621544.19999999995</v>
      </c>
    </row>
    <row r="507" spans="1:26" ht="31.5">
      <c r="A507" s="144">
        <f>IF(D507="","",SUBTOTAL(3,$D$11:D507))</f>
        <v>360</v>
      </c>
      <c r="B507" s="144" t="s">
        <v>765</v>
      </c>
      <c r="C507" s="150" t="s">
        <v>766</v>
      </c>
      <c r="D507" s="145">
        <v>300</v>
      </c>
      <c r="E507" s="151">
        <v>14</v>
      </c>
      <c r="F507" s="152">
        <v>4.3</v>
      </c>
      <c r="G507" s="145">
        <v>6</v>
      </c>
      <c r="H507" s="145">
        <v>27</v>
      </c>
      <c r="I507" s="144" t="s">
        <v>188</v>
      </c>
      <c r="J507" s="144" t="s">
        <v>2052</v>
      </c>
      <c r="K507" s="121">
        <v>247875</v>
      </c>
      <c r="L507" s="80">
        <f t="shared" si="70"/>
        <v>62485.256925000009</v>
      </c>
      <c r="M507" s="186" t="str" cm="1">
        <f t="array" ref="M507">IF(OR($B507="",$S507="",$T507=""),"",IFERROR(IF($S507&lt;&gt;SUMPRODUCT(IFERROR(--MID($T507,SEARCH('Nhân công vận hành'!$A$3:$A$100,$T507)-1,1),0)),"",SUMPRODUCT(IFERROR(--MID($T507,SEARCH('Nhân công vận hành'!$A$3:$A$100,$T507)-1,1),0),'Nhân công vận hành'!#REF!)),""))</f>
        <v/>
      </c>
      <c r="N507" s="186" cm="1">
        <f t="array" ref="N507">IF(OR($B507="",$S507="",$T507=""),"",IFERROR(IF($S507&lt;&gt;SUMPRODUCT(IFERROR(--MID($T507,SEARCH('Nhân công vận hành'!$A$3:$A$100,$T507)-1,1),0)),"",SUMPRODUCT(IFERROR(--MID($T507,SEARCH('Nhân công vận hành'!$A$3:$A$100,$T507)-1,1),0),'Nhân công vận hành'!$E$3:$E$100)),""))</f>
        <v>322000</v>
      </c>
      <c r="O507" s="186" cm="1">
        <f t="array" ref="O507">IF(OR($B507="",$S507="",$T507=""),"",IFERROR(IF($S507&lt;&gt;SUMPRODUCT(IFERROR(--MID($T507,SEARCH('Nhân công vận hành'!$A$3:$A$100,$T507)-1,1),0)),"",SUMPRODUCT(IFERROR(--MID($T507,SEARCH('Nhân công vận hành'!$A$3:$A$100,$T507)-1,1),0),'Nhân công vận hành'!$F$3:$F$100)),""))</f>
        <v>308000</v>
      </c>
      <c r="P507" s="186" t="e">
        <f t="shared" si="71"/>
        <v>#VALUE!</v>
      </c>
      <c r="Q507" s="186">
        <f t="shared" si="72"/>
        <v>573700</v>
      </c>
      <c r="R507" s="186">
        <f t="shared" si="73"/>
        <v>559700</v>
      </c>
      <c r="S507" s="204">
        <v>1</v>
      </c>
      <c r="T507" s="204" t="s">
        <v>1993</v>
      </c>
      <c r="U507" s="154">
        <f>H507</f>
        <v>27</v>
      </c>
      <c r="V507" s="137"/>
      <c r="W507" s="137"/>
      <c r="X507" s="119">
        <f t="shared" si="74"/>
        <v>104107.50000000001</v>
      </c>
      <c r="Y507" s="119">
        <f t="shared" si="75"/>
        <v>35528.75</v>
      </c>
      <c r="Z507" s="119">
        <f t="shared" si="76"/>
        <v>49575</v>
      </c>
    </row>
    <row r="508" spans="1:26" ht="31.5">
      <c r="A508" s="144" t="str">
        <f>IF(D508="","",SUBTOTAL(3,$D$11:D508))</f>
        <v/>
      </c>
      <c r="B508" s="148" t="s">
        <v>767</v>
      </c>
      <c r="C508" s="146" t="s">
        <v>768</v>
      </c>
      <c r="D508" s="144"/>
      <c r="E508" s="144"/>
      <c r="F508" s="144"/>
      <c r="G508" s="144"/>
      <c r="H508" s="144"/>
      <c r="I508" s="144"/>
      <c r="J508" s="144">
        <v>0</v>
      </c>
      <c r="K508" s="121"/>
      <c r="L508" s="80">
        <f t="shared" si="70"/>
        <v>0</v>
      </c>
      <c r="M508" s="186"/>
      <c r="N508" s="186"/>
      <c r="O508" s="186"/>
      <c r="P508" s="186"/>
      <c r="Q508" s="186"/>
      <c r="R508" s="186"/>
      <c r="S508" s="204" t="s">
        <v>1992</v>
      </c>
      <c r="T508" s="204" t="s">
        <v>1992</v>
      </c>
      <c r="U508" s="137"/>
      <c r="V508" s="137"/>
      <c r="W508" s="137"/>
      <c r="X508" s="119"/>
      <c r="Y508" s="119"/>
      <c r="Z508" s="119"/>
    </row>
    <row r="509" spans="1:26" ht="31.5">
      <c r="A509" s="144">
        <f>IF(D509="","",SUBTOTAL(3,$D$11:D509))</f>
        <v>361</v>
      </c>
      <c r="B509" s="144" t="s">
        <v>769</v>
      </c>
      <c r="C509" s="150" t="s">
        <v>770</v>
      </c>
      <c r="D509" s="145">
        <v>270</v>
      </c>
      <c r="E509" s="151">
        <v>12</v>
      </c>
      <c r="F509" s="152">
        <v>3.1</v>
      </c>
      <c r="G509" s="145">
        <v>6</v>
      </c>
      <c r="H509" s="145">
        <v>45</v>
      </c>
      <c r="I509" s="144" t="s">
        <v>15</v>
      </c>
      <c r="J509" s="144" t="s">
        <v>2052</v>
      </c>
      <c r="K509" s="121">
        <v>781918</v>
      </c>
      <c r="L509" s="80">
        <f t="shared" si="70"/>
        <v>939219.5454545453</v>
      </c>
      <c r="M509" s="186" t="str" cm="1">
        <f t="array" ref="M509">IF(OR($B509="",$S509="",$T509=""),"",IFERROR(IF($S509&lt;&gt;SUMPRODUCT(IFERROR(--MID($T509,SEARCH('Nhân công vận hành'!$A$3:$A$100,$T509)-1,1),0)),"",SUMPRODUCT(IFERROR(--MID($T509,SEARCH('Nhân công vận hành'!$A$3:$A$100,$T509)-1,1),0),'Nhân công vận hành'!#REF!)),""))</f>
        <v/>
      </c>
      <c r="N509" s="186" cm="1">
        <f t="array" ref="N509">IF(OR($B509="",$S509="",$T509=""),"",IFERROR(IF($S509&lt;&gt;SUMPRODUCT(IFERROR(--MID($T509,SEARCH('Nhân công vận hành'!$A$3:$A$100,$T509)-1,1),0)),"",SUMPRODUCT(IFERROR(--MID($T509,SEARCH('Nhân công vận hành'!$A$3:$A$100,$T509)-1,1),0),'Nhân công vận hành'!$E$3:$E$100)),""))</f>
        <v>322000</v>
      </c>
      <c r="O509" s="186" cm="1">
        <f t="array" ref="O509">IF(OR($B509="",$S509="",$T509=""),"",IFERROR(IF($S509&lt;&gt;SUMPRODUCT(IFERROR(--MID($T509,SEARCH('Nhân công vận hành'!$A$3:$A$100,$T509)-1,1),0)),"",SUMPRODUCT(IFERROR(--MID($T509,SEARCH('Nhân công vận hành'!$A$3:$A$100,$T509)-1,1),0),'Nhân công vận hành'!$F$3:$F$100)),""))</f>
        <v>308000</v>
      </c>
      <c r="P509" s="186" t="e">
        <f t="shared" si="71"/>
        <v>#VALUE!</v>
      </c>
      <c r="Q509" s="186">
        <f t="shared" si="72"/>
        <v>1837500</v>
      </c>
      <c r="R509" s="186">
        <f t="shared" si="73"/>
        <v>1823500</v>
      </c>
      <c r="S509" s="204">
        <v>1</v>
      </c>
      <c r="T509" s="204" t="s">
        <v>1993</v>
      </c>
      <c r="U509" s="137"/>
      <c r="V509" s="137"/>
      <c r="W509" s="154">
        <f>H509</f>
        <v>45</v>
      </c>
      <c r="X509" s="119">
        <f t="shared" si="74"/>
        <v>312767.2</v>
      </c>
      <c r="Y509" s="119">
        <f t="shared" si="75"/>
        <v>89775.770370370374</v>
      </c>
      <c r="Z509" s="119">
        <f t="shared" si="76"/>
        <v>173759.55555555556</v>
      </c>
    </row>
    <row r="510" spans="1:26">
      <c r="A510" s="144" t="str">
        <f>IF(D510="","",SUBTOTAL(3,$D$11:D510))</f>
        <v/>
      </c>
      <c r="B510" s="148" t="s">
        <v>771</v>
      </c>
      <c r="C510" s="219" t="s">
        <v>772</v>
      </c>
      <c r="D510" s="144"/>
      <c r="E510" s="144"/>
      <c r="F510" s="144"/>
      <c r="G510" s="144"/>
      <c r="H510" s="144"/>
      <c r="I510" s="144"/>
      <c r="J510" s="144">
        <v>0</v>
      </c>
      <c r="K510" s="121"/>
      <c r="L510" s="80">
        <f t="shared" si="70"/>
        <v>0</v>
      </c>
      <c r="M510" s="186"/>
      <c r="N510" s="186"/>
      <c r="O510" s="186"/>
      <c r="P510" s="186"/>
      <c r="Q510" s="186"/>
      <c r="R510" s="186"/>
      <c r="S510" s="204" t="s">
        <v>1992</v>
      </c>
      <c r="T510" s="204" t="s">
        <v>1992</v>
      </c>
      <c r="U510" s="137"/>
      <c r="V510" s="137"/>
      <c r="W510" s="137"/>
      <c r="X510" s="119"/>
      <c r="Y510" s="119"/>
      <c r="Z510" s="119"/>
    </row>
    <row r="511" spans="1:26" ht="31.5">
      <c r="A511" s="144" t="str">
        <f>IF(D511="","",SUBTOTAL(3,$D$11:D511))</f>
        <v/>
      </c>
      <c r="B511" s="148" t="s">
        <v>773</v>
      </c>
      <c r="C511" s="146" t="s">
        <v>774</v>
      </c>
      <c r="D511" s="144"/>
      <c r="E511" s="144"/>
      <c r="F511" s="144"/>
      <c r="G511" s="144"/>
      <c r="H511" s="144"/>
      <c r="I511" s="144"/>
      <c r="J511" s="144">
        <v>0</v>
      </c>
      <c r="K511" s="121"/>
      <c r="L511" s="80">
        <f t="shared" si="70"/>
        <v>0</v>
      </c>
      <c r="M511" s="186"/>
      <c r="N511" s="186"/>
      <c r="O511" s="186"/>
      <c r="P511" s="186"/>
      <c r="Q511" s="186"/>
      <c r="R511" s="186"/>
      <c r="S511" s="204" t="s">
        <v>1992</v>
      </c>
      <c r="T511" s="204" t="s">
        <v>1992</v>
      </c>
      <c r="U511" s="137"/>
      <c r="V511" s="137"/>
      <c r="W511" s="137"/>
      <c r="X511" s="119"/>
      <c r="Y511" s="119"/>
      <c r="Z511" s="119"/>
    </row>
    <row r="512" spans="1:26" ht="31.5">
      <c r="A512" s="144">
        <f>IF(D512="","",SUBTOTAL(3,$D$11:D512))</f>
        <v>362</v>
      </c>
      <c r="B512" s="144" t="s">
        <v>775</v>
      </c>
      <c r="C512" s="150" t="s">
        <v>776</v>
      </c>
      <c r="D512" s="145">
        <v>180</v>
      </c>
      <c r="E512" s="151">
        <v>16</v>
      </c>
      <c r="F512" s="152">
        <v>4.2</v>
      </c>
      <c r="G512" s="145">
        <v>6</v>
      </c>
      <c r="H512" s="145">
        <v>53</v>
      </c>
      <c r="I512" s="144" t="s">
        <v>15</v>
      </c>
      <c r="J512" s="144" t="s">
        <v>2054</v>
      </c>
      <c r="K512" s="121">
        <v>1091245</v>
      </c>
      <c r="L512" s="80">
        <f t="shared" si="70"/>
        <v>1106191.9090909089</v>
      </c>
      <c r="M512" s="186" t="str" cm="1">
        <f t="array" ref="M512">IF(OR($B512="",$S512="",$T512=""),"",IFERROR(IF($S512&lt;&gt;SUMPRODUCT(IFERROR(--MID($T512,SEARCH('Nhân công vận hành'!$A$3:$A$100,$T512)-1,1),0)),"",SUMPRODUCT(IFERROR(--MID($T512,SEARCH('Nhân công vận hành'!$A$3:$A$100,$T512)-1,1),0),'Nhân công vận hành'!#REF!)),""))</f>
        <v/>
      </c>
      <c r="N512" s="186" cm="1">
        <f t="array" ref="N512">IF(OR($B512="",$S512="",$T512=""),"",IFERROR(IF($S512&lt;&gt;SUMPRODUCT(IFERROR(--MID($T512,SEARCH('Nhân công vận hành'!$A$3:$A$100,$T512)-1,1),0)),"",SUMPRODUCT(IFERROR(--MID($T512,SEARCH('Nhân công vận hành'!$A$3:$A$100,$T512)-1,1),0),'Nhân công vận hành'!$E$3:$E$100)),""))</f>
        <v>644000</v>
      </c>
      <c r="O512" s="186" cm="1">
        <f t="array" ref="O512">IF(OR($B512="",$S512="",$T512=""),"",IFERROR(IF($S512&lt;&gt;SUMPRODUCT(IFERROR(--MID($T512,SEARCH('Nhân công vận hành'!$A$3:$A$100,$T512)-1,1),0)),"",SUMPRODUCT(IFERROR(--MID($T512,SEARCH('Nhân công vận hành'!$A$3:$A$100,$T512)-1,1),0),'Nhân công vận hành'!$F$3:$F$100)),""))</f>
        <v>616000</v>
      </c>
      <c r="P512" s="186" t="e">
        <f t="shared" si="71"/>
        <v>#VALUE!</v>
      </c>
      <c r="Q512" s="186">
        <f t="shared" si="72"/>
        <v>3241600</v>
      </c>
      <c r="R512" s="186">
        <f t="shared" si="73"/>
        <v>3213600</v>
      </c>
      <c r="S512" s="204">
        <v>2</v>
      </c>
      <c r="T512" s="204" t="s">
        <v>1995</v>
      </c>
      <c r="U512" s="137"/>
      <c r="V512" s="137"/>
      <c r="W512" s="154">
        <f>H512</f>
        <v>53</v>
      </c>
      <c r="X512" s="119">
        <f t="shared" si="74"/>
        <v>872996</v>
      </c>
      <c r="Y512" s="119">
        <f t="shared" si="75"/>
        <v>254623.83333333334</v>
      </c>
      <c r="Z512" s="119">
        <f t="shared" si="76"/>
        <v>363748.33333333331</v>
      </c>
    </row>
    <row r="513" spans="1:26" ht="31.5">
      <c r="A513" s="144">
        <f>IF(D513="","",SUBTOTAL(3,$D$11:D513))</f>
        <v>363</v>
      </c>
      <c r="B513" s="144" t="s">
        <v>777</v>
      </c>
      <c r="C513" s="150" t="s">
        <v>778</v>
      </c>
      <c r="D513" s="145">
        <v>150</v>
      </c>
      <c r="E513" s="151">
        <v>17</v>
      </c>
      <c r="F513" s="152">
        <v>4.2</v>
      </c>
      <c r="G513" s="145">
        <v>6</v>
      </c>
      <c r="H513" s="145">
        <v>33</v>
      </c>
      <c r="I513" s="144" t="s">
        <v>75</v>
      </c>
      <c r="J513" s="144" t="s">
        <v>2054</v>
      </c>
      <c r="K513" s="121">
        <v>464335</v>
      </c>
      <c r="L513" s="80">
        <f t="shared" si="70"/>
        <v>661571.99999999988</v>
      </c>
      <c r="M513" s="186" t="str" cm="1">
        <f t="array" ref="M513">IF(OR($B513="",$S513="",$T513=""),"",IFERROR(IF($S513&lt;&gt;SUMPRODUCT(IFERROR(--MID($T513,SEARCH('Nhân công vận hành'!$A$3:$A$100,$T513)-1,1),0)),"",SUMPRODUCT(IFERROR(--MID($T513,SEARCH('Nhân công vận hành'!$A$3:$A$100,$T513)-1,1),0),'Nhân công vận hành'!#REF!)),""))</f>
        <v/>
      </c>
      <c r="N513" s="186" cm="1">
        <f t="array" ref="N513">IF(OR($B513="",$S513="",$T513=""),"",IFERROR(IF($S513&lt;&gt;SUMPRODUCT(IFERROR(--MID($T513,SEARCH('Nhân công vận hành'!$A$3:$A$100,$T513)-1,1),0)),"",SUMPRODUCT(IFERROR(--MID($T513,SEARCH('Nhân công vận hành'!$A$3:$A$100,$T513)-1,1),0),'Nhân công vận hành'!$E$3:$E$100)),""))</f>
        <v>644000</v>
      </c>
      <c r="O513" s="186" cm="1">
        <f t="array" ref="O513">IF(OR($B513="",$S513="",$T513=""),"",IFERROR(IF($S513&lt;&gt;SUMPRODUCT(IFERROR(--MID($T513,SEARCH('Nhân công vận hành'!$A$3:$A$100,$T513)-1,1),0)),"",SUMPRODUCT(IFERROR(--MID($T513,SEARCH('Nhân công vận hành'!$A$3:$A$100,$T513)-1,1),0),'Nhân công vận hành'!$F$3:$F$100)),""))</f>
        <v>616000</v>
      </c>
      <c r="P513" s="186" t="e">
        <f t="shared" si="71"/>
        <v>#VALUE!</v>
      </c>
      <c r="Q513" s="186">
        <f t="shared" si="72"/>
        <v>2094900</v>
      </c>
      <c r="R513" s="186">
        <f t="shared" si="73"/>
        <v>2066900</v>
      </c>
      <c r="S513" s="204">
        <v>2</v>
      </c>
      <c r="T513" s="204" t="s">
        <v>1995</v>
      </c>
      <c r="U513" s="137"/>
      <c r="V513" s="154">
        <f>H513</f>
        <v>33</v>
      </c>
      <c r="W513" s="137"/>
      <c r="X513" s="119">
        <f t="shared" si="74"/>
        <v>473621.7</v>
      </c>
      <c r="Y513" s="119">
        <f t="shared" si="75"/>
        <v>130013.8</v>
      </c>
      <c r="Z513" s="119">
        <f t="shared" si="76"/>
        <v>185734</v>
      </c>
    </row>
    <row r="514" spans="1:26" ht="31.5">
      <c r="A514" s="144" t="str">
        <f>IF(D514="","",SUBTOTAL(3,$D$11:D514))</f>
        <v/>
      </c>
      <c r="B514" s="148" t="s">
        <v>779</v>
      </c>
      <c r="C514" s="146" t="s">
        <v>780</v>
      </c>
      <c r="D514" s="144"/>
      <c r="E514" s="144"/>
      <c r="F514" s="144"/>
      <c r="G514" s="144"/>
      <c r="H514" s="144"/>
      <c r="I514" s="144"/>
      <c r="J514" s="144">
        <v>0</v>
      </c>
      <c r="K514" s="121"/>
      <c r="L514" s="80">
        <f t="shared" si="70"/>
        <v>0</v>
      </c>
      <c r="M514" s="186"/>
      <c r="N514" s="186"/>
      <c r="O514" s="186"/>
      <c r="P514" s="186"/>
      <c r="Q514" s="186"/>
      <c r="R514" s="186"/>
      <c r="S514" s="204" t="s">
        <v>1992</v>
      </c>
      <c r="T514" s="204" t="s">
        <v>1992</v>
      </c>
      <c r="U514" s="137"/>
      <c r="V514" s="137"/>
      <c r="W514" s="137"/>
      <c r="X514" s="119"/>
      <c r="Y514" s="119"/>
      <c r="Z514" s="119"/>
    </row>
    <row r="515" spans="1:26" ht="31.5">
      <c r="A515" s="144">
        <f>IF(D515="","",SUBTOTAL(3,$D$11:D515))</f>
        <v>364</v>
      </c>
      <c r="B515" s="144" t="s">
        <v>781</v>
      </c>
      <c r="C515" s="150" t="s">
        <v>782</v>
      </c>
      <c r="D515" s="145">
        <v>260</v>
      </c>
      <c r="E515" s="151">
        <v>15</v>
      </c>
      <c r="F515" s="152">
        <v>3.5</v>
      </c>
      <c r="G515" s="145">
        <v>6</v>
      </c>
      <c r="H515" s="145">
        <v>201</v>
      </c>
      <c r="I515" s="144" t="s">
        <v>188</v>
      </c>
      <c r="J515" s="144" t="s">
        <v>2054</v>
      </c>
      <c r="K515" s="121">
        <v>5938103</v>
      </c>
      <c r="L515" s="80">
        <f t="shared" si="70"/>
        <v>465168.02377500007</v>
      </c>
      <c r="M515" s="186" t="str" cm="1">
        <f t="array" ref="M515">IF(OR($B515="",$S515="",$T515=""),"",IFERROR(IF($S515&lt;&gt;SUMPRODUCT(IFERROR(--MID($T515,SEARCH('Nhân công vận hành'!$A$3:$A$100,$T515)-1,1),0)),"",SUMPRODUCT(IFERROR(--MID($T515,SEARCH('Nhân công vận hành'!$A$3:$A$100,$T515)-1,1),0),'Nhân công vận hành'!#REF!)),""))</f>
        <v/>
      </c>
      <c r="N515" s="186" cm="1">
        <f t="array" ref="N515">IF(OR($B515="",$S515="",$T515=""),"",IFERROR(IF($S515&lt;&gt;SUMPRODUCT(IFERROR(--MID($T515,SEARCH('Nhân công vận hành'!$A$3:$A$100,$T515)-1,1),0)),"",SUMPRODUCT(IFERROR(--MID($T515,SEARCH('Nhân công vận hành'!$A$3:$A$100,$T515)-1,1),0),'Nhân công vận hành'!$E$3:$E$100)),""))</f>
        <v>644000</v>
      </c>
      <c r="O515" s="186" cm="1">
        <f t="array" ref="O515">IF(OR($B515="",$S515="",$T515=""),"",IFERROR(IF($S515&lt;&gt;SUMPRODUCT(IFERROR(--MID($T515,SEARCH('Nhân công vận hành'!$A$3:$A$100,$T515)-1,1),0)),"",SUMPRODUCT(IFERROR(--MID($T515,SEARCH('Nhân công vận hành'!$A$3:$A$100,$T515)-1,1),0),'Nhân công vận hành'!$F$3:$F$100)),""))</f>
        <v>616000</v>
      </c>
      <c r="P515" s="186" t="e">
        <f t="shared" si="71"/>
        <v>#VALUE!</v>
      </c>
      <c r="Q515" s="186">
        <f t="shared" si="72"/>
        <v>6362100</v>
      </c>
      <c r="R515" s="186">
        <f t="shared" si="73"/>
        <v>6334100</v>
      </c>
      <c r="S515" s="204">
        <v>2</v>
      </c>
      <c r="T515" s="204" t="s">
        <v>1995</v>
      </c>
      <c r="U515" s="154">
        <f>H515</f>
        <v>201</v>
      </c>
      <c r="V515" s="137"/>
      <c r="W515" s="137"/>
      <c r="X515" s="119">
        <f t="shared" si="74"/>
        <v>3083245.7884615385</v>
      </c>
      <c r="Y515" s="119">
        <f t="shared" si="75"/>
        <v>799360.01923076937</v>
      </c>
      <c r="Z515" s="119">
        <f t="shared" si="76"/>
        <v>1370331.4615384615</v>
      </c>
    </row>
    <row r="516" spans="1:26" ht="47.25">
      <c r="A516" s="144">
        <f>IF(D516="","",SUBTOTAL(3,$D$11:D516))</f>
        <v>365</v>
      </c>
      <c r="B516" s="144" t="s">
        <v>783</v>
      </c>
      <c r="C516" s="150" t="s">
        <v>784</v>
      </c>
      <c r="D516" s="145">
        <v>150</v>
      </c>
      <c r="E516" s="151">
        <v>15</v>
      </c>
      <c r="F516" s="152">
        <v>3.5</v>
      </c>
      <c r="G516" s="145">
        <v>6</v>
      </c>
      <c r="H516" s="145">
        <v>2</v>
      </c>
      <c r="I516" s="144" t="s">
        <v>188</v>
      </c>
      <c r="J516" s="144" t="s">
        <v>2054</v>
      </c>
      <c r="K516" s="121">
        <v>1755761</v>
      </c>
      <c r="L516" s="80">
        <f t="shared" si="70"/>
        <v>4628.5375500000009</v>
      </c>
      <c r="M516" s="186" t="str" cm="1">
        <f t="array" ref="M516">IF(OR($B516="",$S516="",$T516=""),"",IFERROR(IF($S516&lt;&gt;SUMPRODUCT(IFERROR(--MID($T516,SEARCH('Nhân công vận hành'!$A$3:$A$100,$T516)-1,1),0)),"",SUMPRODUCT(IFERROR(--MID($T516,SEARCH('Nhân công vận hành'!$A$3:$A$100,$T516)-1,1),0),'Nhân công vận hành'!#REF!)),""))</f>
        <v/>
      </c>
      <c r="N516" s="186" cm="1">
        <f t="array" ref="N516">IF(OR($B516="",$S516="",$T516=""),"",IFERROR(IF($S516&lt;&gt;SUMPRODUCT(IFERROR(--MID($T516,SEARCH('Nhân công vận hành'!$A$3:$A$100,$T516)-1,1),0)),"",SUMPRODUCT(IFERROR(--MID($T516,SEARCH('Nhân công vận hành'!$A$3:$A$100,$T516)-1,1),0),'Nhân công vận hành'!$E$3:$E$100)),""))</f>
        <v>644000</v>
      </c>
      <c r="O516" s="186" cm="1">
        <f t="array" ref="O516">IF(OR($B516="",$S516="",$T516=""),"",IFERROR(IF($S516&lt;&gt;SUMPRODUCT(IFERROR(--MID($T516,SEARCH('Nhân công vận hành'!$A$3:$A$100,$T516)-1,1),0)),"",SUMPRODUCT(IFERROR(--MID($T516,SEARCH('Nhân công vận hành'!$A$3:$A$100,$T516)-1,1),0),'Nhân công vận hành'!$F$3:$F$100)),""))</f>
        <v>616000</v>
      </c>
      <c r="P516" s="186" t="e">
        <f t="shared" si="71"/>
        <v>#VALUE!</v>
      </c>
      <c r="Q516" s="186">
        <f t="shared" si="72"/>
        <v>3340800</v>
      </c>
      <c r="R516" s="186">
        <f t="shared" si="73"/>
        <v>3312800</v>
      </c>
      <c r="S516" s="204">
        <v>2</v>
      </c>
      <c r="T516" s="204" t="s">
        <v>1995</v>
      </c>
      <c r="U516" s="154">
        <f>H516</f>
        <v>2</v>
      </c>
      <c r="V516" s="137"/>
      <c r="W516" s="137"/>
      <c r="X516" s="119">
        <f t="shared" si="74"/>
        <v>1580184.9</v>
      </c>
      <c r="Y516" s="119">
        <f t="shared" si="75"/>
        <v>409677.56666666671</v>
      </c>
      <c r="Z516" s="119">
        <f t="shared" si="76"/>
        <v>702304.4</v>
      </c>
    </row>
    <row r="517" spans="1:26">
      <c r="A517" s="144" t="str">
        <f>IF(D517="","",SUBTOTAL(3,$D$11:D517))</f>
        <v/>
      </c>
      <c r="B517" s="148" t="s">
        <v>785</v>
      </c>
      <c r="C517" s="219" t="s">
        <v>786</v>
      </c>
      <c r="D517" s="144"/>
      <c r="E517" s="144"/>
      <c r="F517" s="144"/>
      <c r="G517" s="144"/>
      <c r="H517" s="144"/>
      <c r="I517" s="144"/>
      <c r="J517" s="144">
        <v>0</v>
      </c>
      <c r="K517" s="121"/>
      <c r="L517" s="80">
        <f t="shared" si="70"/>
        <v>0</v>
      </c>
      <c r="M517" s="186"/>
      <c r="N517" s="186"/>
      <c r="O517" s="186"/>
      <c r="P517" s="186"/>
      <c r="Q517" s="186"/>
      <c r="R517" s="186"/>
      <c r="S517" s="204" t="s">
        <v>1992</v>
      </c>
      <c r="T517" s="204" t="s">
        <v>1992</v>
      </c>
      <c r="U517" s="137"/>
      <c r="V517" s="137"/>
      <c r="W517" s="137"/>
      <c r="X517" s="119"/>
      <c r="Y517" s="119"/>
      <c r="Z517" s="119"/>
    </row>
    <row r="518" spans="1:26" ht="31.5">
      <c r="A518" s="144" t="str">
        <f>IF(D518="","",SUBTOTAL(3,$D$11:D518))</f>
        <v/>
      </c>
      <c r="B518" s="148" t="s">
        <v>787</v>
      </c>
      <c r="C518" s="146" t="s">
        <v>788</v>
      </c>
      <c r="D518" s="144"/>
      <c r="E518" s="144"/>
      <c r="F518" s="144"/>
      <c r="G518" s="144"/>
      <c r="H518" s="144"/>
      <c r="I518" s="144"/>
      <c r="J518" s="144">
        <v>0</v>
      </c>
      <c r="K518" s="121"/>
      <c r="L518" s="80">
        <f t="shared" si="70"/>
        <v>0</v>
      </c>
      <c r="M518" s="186"/>
      <c r="N518" s="186"/>
      <c r="O518" s="186"/>
      <c r="P518" s="186"/>
      <c r="Q518" s="186"/>
      <c r="R518" s="186"/>
      <c r="S518" s="204" t="s">
        <v>1992</v>
      </c>
      <c r="T518" s="204" t="s">
        <v>1992</v>
      </c>
      <c r="U518" s="137"/>
      <c r="V518" s="137"/>
      <c r="W518" s="137"/>
      <c r="X518" s="119"/>
      <c r="Y518" s="119"/>
      <c r="Z518" s="119"/>
    </row>
    <row r="519" spans="1:26">
      <c r="A519" s="144">
        <f>IF(D519="","",SUBTOTAL(3,$D$11:D519))</f>
        <v>366</v>
      </c>
      <c r="B519" s="144" t="s">
        <v>789</v>
      </c>
      <c r="C519" s="150" t="s">
        <v>790</v>
      </c>
      <c r="D519" s="145">
        <v>190</v>
      </c>
      <c r="E519" s="151">
        <v>17</v>
      </c>
      <c r="F519" s="152">
        <v>4.7</v>
      </c>
      <c r="G519" s="145">
        <v>5</v>
      </c>
      <c r="H519" s="145">
        <v>3</v>
      </c>
      <c r="I519" s="144" t="s">
        <v>188</v>
      </c>
      <c r="J519" s="144">
        <v>0</v>
      </c>
      <c r="K519" s="121">
        <v>3440</v>
      </c>
      <c r="L519" s="80">
        <f t="shared" si="70"/>
        <v>6942.8063250000014</v>
      </c>
      <c r="M519" s="186"/>
      <c r="N519" s="186"/>
      <c r="O519" s="186"/>
      <c r="P519" s="186">
        <f t="shared" si="71"/>
        <v>11800</v>
      </c>
      <c r="Q519" s="186">
        <f t="shared" si="72"/>
        <v>11800</v>
      </c>
      <c r="R519" s="186">
        <f t="shared" si="73"/>
        <v>11800</v>
      </c>
      <c r="S519" s="204" t="s">
        <v>1992</v>
      </c>
      <c r="T519" s="204" t="s">
        <v>1992</v>
      </c>
      <c r="U519" s="154">
        <f t="shared" ref="U519:U524" si="79">H519</f>
        <v>3</v>
      </c>
      <c r="V519" s="137"/>
      <c r="W519" s="137"/>
      <c r="X519" s="119">
        <f t="shared" si="74"/>
        <v>3077.8947368421054</v>
      </c>
      <c r="Y519" s="119">
        <f t="shared" si="75"/>
        <v>850.9473684210526</v>
      </c>
      <c r="Z519" s="119">
        <f t="shared" si="76"/>
        <v>905.26315789473688</v>
      </c>
    </row>
    <row r="520" spans="1:26">
      <c r="A520" s="144">
        <f>IF(D520="","",SUBTOTAL(3,$D$11:D520))</f>
        <v>367</v>
      </c>
      <c r="B520" s="144" t="s">
        <v>791</v>
      </c>
      <c r="C520" s="150" t="s">
        <v>792</v>
      </c>
      <c r="D520" s="145">
        <v>190</v>
      </c>
      <c r="E520" s="151">
        <v>17</v>
      </c>
      <c r="F520" s="152">
        <v>4.7</v>
      </c>
      <c r="G520" s="145">
        <v>5</v>
      </c>
      <c r="H520" s="145">
        <v>5</v>
      </c>
      <c r="I520" s="144" t="s">
        <v>188</v>
      </c>
      <c r="J520" s="144">
        <v>0</v>
      </c>
      <c r="K520" s="121">
        <v>3898</v>
      </c>
      <c r="L520" s="80">
        <f t="shared" si="70"/>
        <v>11571.343875000002</v>
      </c>
      <c r="M520" s="186"/>
      <c r="N520" s="186"/>
      <c r="O520" s="186"/>
      <c r="P520" s="186">
        <f t="shared" si="71"/>
        <v>17000</v>
      </c>
      <c r="Q520" s="186">
        <f t="shared" si="72"/>
        <v>17000</v>
      </c>
      <c r="R520" s="186">
        <f t="shared" si="73"/>
        <v>17000</v>
      </c>
      <c r="S520" s="204" t="s">
        <v>1992</v>
      </c>
      <c r="T520" s="204" t="s">
        <v>1992</v>
      </c>
      <c r="U520" s="154">
        <f t="shared" si="79"/>
        <v>5</v>
      </c>
      <c r="V520" s="137"/>
      <c r="W520" s="137"/>
      <c r="X520" s="119">
        <f t="shared" si="74"/>
        <v>3487.6842105263158</v>
      </c>
      <c r="Y520" s="119">
        <f t="shared" si="75"/>
        <v>964.2421052631579</v>
      </c>
      <c r="Z520" s="119">
        <f t="shared" si="76"/>
        <v>1025.7894736842106</v>
      </c>
    </row>
    <row r="521" spans="1:26">
      <c r="A521" s="144">
        <f>IF(D521="","",SUBTOTAL(3,$D$11:D521))</f>
        <v>368</v>
      </c>
      <c r="B521" s="144" t="s">
        <v>793</v>
      </c>
      <c r="C521" s="150" t="s">
        <v>794</v>
      </c>
      <c r="D521" s="145">
        <v>190</v>
      </c>
      <c r="E521" s="151">
        <v>17</v>
      </c>
      <c r="F521" s="152">
        <v>4.7</v>
      </c>
      <c r="G521" s="145">
        <v>5</v>
      </c>
      <c r="H521" s="145">
        <v>8</v>
      </c>
      <c r="I521" s="144" t="s">
        <v>188</v>
      </c>
      <c r="J521" s="144">
        <v>0</v>
      </c>
      <c r="K521" s="121">
        <v>4586</v>
      </c>
      <c r="L521" s="80">
        <f t="shared" si="70"/>
        <v>18514.150200000004</v>
      </c>
      <c r="M521" s="186"/>
      <c r="N521" s="186"/>
      <c r="O521" s="186"/>
      <c r="P521" s="186">
        <f t="shared" si="71"/>
        <v>25000</v>
      </c>
      <c r="Q521" s="186">
        <f t="shared" si="72"/>
        <v>25000</v>
      </c>
      <c r="R521" s="186">
        <f t="shared" si="73"/>
        <v>25000</v>
      </c>
      <c r="S521" s="204" t="s">
        <v>1992</v>
      </c>
      <c r="T521" s="204" t="s">
        <v>1992</v>
      </c>
      <c r="U521" s="154">
        <f t="shared" si="79"/>
        <v>8</v>
      </c>
      <c r="V521" s="137"/>
      <c r="W521" s="137"/>
      <c r="X521" s="119">
        <f t="shared" si="74"/>
        <v>4103.2631578947367</v>
      </c>
      <c r="Y521" s="119">
        <f t="shared" si="75"/>
        <v>1134.4315789473685</v>
      </c>
      <c r="Z521" s="119">
        <f t="shared" si="76"/>
        <v>1206.8421052631579</v>
      </c>
    </row>
    <row r="522" spans="1:26">
      <c r="A522" s="144">
        <f>IF(D522="","",SUBTOTAL(3,$D$11:D522))</f>
        <v>369</v>
      </c>
      <c r="B522" s="144" t="s">
        <v>795</v>
      </c>
      <c r="C522" s="150" t="s">
        <v>796</v>
      </c>
      <c r="D522" s="145">
        <v>180</v>
      </c>
      <c r="E522" s="151">
        <v>17</v>
      </c>
      <c r="F522" s="152">
        <v>4.7</v>
      </c>
      <c r="G522" s="145">
        <v>5</v>
      </c>
      <c r="H522" s="145">
        <v>10</v>
      </c>
      <c r="I522" s="144" t="s">
        <v>188</v>
      </c>
      <c r="J522" s="144">
        <v>0</v>
      </c>
      <c r="K522" s="121">
        <v>10663</v>
      </c>
      <c r="L522" s="80">
        <f t="shared" si="70"/>
        <v>23142.687750000005</v>
      </c>
      <c r="M522" s="186"/>
      <c r="N522" s="186"/>
      <c r="O522" s="186"/>
      <c r="P522" s="186">
        <f t="shared" si="71"/>
        <v>39000</v>
      </c>
      <c r="Q522" s="186">
        <f t="shared" si="72"/>
        <v>39000</v>
      </c>
      <c r="R522" s="186">
        <f t="shared" si="73"/>
        <v>39000</v>
      </c>
      <c r="S522" s="204" t="s">
        <v>1992</v>
      </c>
      <c r="T522" s="204" t="s">
        <v>1992</v>
      </c>
      <c r="U522" s="154">
        <f t="shared" si="79"/>
        <v>10</v>
      </c>
      <c r="V522" s="137"/>
      <c r="W522" s="137"/>
      <c r="X522" s="119">
        <f t="shared" si="74"/>
        <v>10070.611111111113</v>
      </c>
      <c r="Y522" s="119">
        <f t="shared" si="75"/>
        <v>2784.2277777777776</v>
      </c>
      <c r="Z522" s="119">
        <f t="shared" si="76"/>
        <v>2961.9444444444443</v>
      </c>
    </row>
    <row r="523" spans="1:26">
      <c r="A523" s="144">
        <f>IF(D523="","",SUBTOTAL(3,$D$11:D523))</f>
        <v>370</v>
      </c>
      <c r="B523" s="144" t="s">
        <v>797</v>
      </c>
      <c r="C523" s="150" t="s">
        <v>798</v>
      </c>
      <c r="D523" s="145">
        <v>180</v>
      </c>
      <c r="E523" s="151">
        <v>16</v>
      </c>
      <c r="F523" s="152">
        <v>4.5</v>
      </c>
      <c r="G523" s="145">
        <v>5</v>
      </c>
      <c r="H523" s="145">
        <v>34</v>
      </c>
      <c r="I523" s="144" t="s">
        <v>188</v>
      </c>
      <c r="J523" s="144">
        <v>0</v>
      </c>
      <c r="K523" s="121">
        <v>17198</v>
      </c>
      <c r="L523" s="80">
        <f t="shared" si="70"/>
        <v>78685.138350000023</v>
      </c>
      <c r="M523" s="186"/>
      <c r="N523" s="186"/>
      <c r="O523" s="186"/>
      <c r="P523" s="186">
        <f t="shared" si="71"/>
        <v>103000</v>
      </c>
      <c r="Q523" s="186">
        <f t="shared" si="72"/>
        <v>103000</v>
      </c>
      <c r="R523" s="186">
        <f t="shared" si="73"/>
        <v>103000</v>
      </c>
      <c r="S523" s="204" t="s">
        <v>1992</v>
      </c>
      <c r="T523" s="204" t="s">
        <v>1992</v>
      </c>
      <c r="U523" s="154">
        <f t="shared" si="79"/>
        <v>34</v>
      </c>
      <c r="V523" s="137"/>
      <c r="W523" s="137"/>
      <c r="X523" s="119">
        <f t="shared" si="74"/>
        <v>15287.111111111111</v>
      </c>
      <c r="Y523" s="119">
        <f t="shared" si="75"/>
        <v>4299.5</v>
      </c>
      <c r="Z523" s="119">
        <f t="shared" si="76"/>
        <v>4777.2222222222226</v>
      </c>
    </row>
    <row r="524" spans="1:26">
      <c r="A524" s="144">
        <f>IF(D524="","",SUBTOTAL(3,$D$11:D524))</f>
        <v>371</v>
      </c>
      <c r="B524" s="144" t="s">
        <v>799</v>
      </c>
      <c r="C524" s="150" t="s">
        <v>800</v>
      </c>
      <c r="D524" s="145">
        <v>180</v>
      </c>
      <c r="E524" s="151">
        <v>16</v>
      </c>
      <c r="F524" s="152">
        <v>4.2</v>
      </c>
      <c r="G524" s="145">
        <v>5</v>
      </c>
      <c r="H524" s="145">
        <v>48</v>
      </c>
      <c r="I524" s="144" t="s">
        <v>188</v>
      </c>
      <c r="J524" s="144">
        <v>0</v>
      </c>
      <c r="K524" s="121">
        <v>27860</v>
      </c>
      <c r="L524" s="80">
        <f t="shared" si="70"/>
        <v>111084.90120000002</v>
      </c>
      <c r="M524" s="186"/>
      <c r="N524" s="186"/>
      <c r="O524" s="186"/>
      <c r="P524" s="186">
        <f t="shared" si="71"/>
        <v>150100</v>
      </c>
      <c r="Q524" s="186">
        <f t="shared" si="72"/>
        <v>150100</v>
      </c>
      <c r="R524" s="186">
        <f t="shared" si="73"/>
        <v>150100</v>
      </c>
      <c r="S524" s="204" t="s">
        <v>1992</v>
      </c>
      <c r="T524" s="204" t="s">
        <v>1992</v>
      </c>
      <c r="U524" s="154">
        <f t="shared" si="79"/>
        <v>48</v>
      </c>
      <c r="V524" s="137"/>
      <c r="W524" s="137"/>
      <c r="X524" s="119">
        <f t="shared" si="74"/>
        <v>24764.444444444445</v>
      </c>
      <c r="Y524" s="119">
        <f t="shared" si="75"/>
        <v>6500.666666666667</v>
      </c>
      <c r="Z524" s="119">
        <f t="shared" si="76"/>
        <v>7738.8888888888887</v>
      </c>
    </row>
    <row r="525" spans="1:26" ht="47.25">
      <c r="A525" s="144" t="str">
        <f>IF(D525="","",SUBTOTAL(3,$D$11:D525))</f>
        <v/>
      </c>
      <c r="B525" s="148" t="s">
        <v>801</v>
      </c>
      <c r="C525" s="150" t="s">
        <v>1977</v>
      </c>
      <c r="D525" s="144"/>
      <c r="E525" s="144"/>
      <c r="F525" s="144"/>
      <c r="G525" s="144"/>
      <c r="H525" s="144"/>
      <c r="I525" s="144"/>
      <c r="J525" s="144">
        <v>0</v>
      </c>
      <c r="K525" s="121"/>
      <c r="L525" s="80">
        <f t="shared" ref="L525:L588" si="80">IF(SUMPRODUCT($U$6:$W$6,$U$7:$W$7,$U525:$W525),SUMPRODUCT($U$6:$W$6,$U$7:$W$7,$U525:$W525),0)</f>
        <v>0</v>
      </c>
      <c r="M525" s="186"/>
      <c r="N525" s="186"/>
      <c r="O525" s="186"/>
      <c r="P525" s="186"/>
      <c r="Q525" s="186"/>
      <c r="R525" s="186"/>
      <c r="S525" s="204" t="s">
        <v>1992</v>
      </c>
      <c r="T525" s="204" t="s">
        <v>1992</v>
      </c>
      <c r="U525" s="137"/>
      <c r="V525" s="137"/>
      <c r="W525" s="137"/>
      <c r="X525" s="119"/>
      <c r="Y525" s="119"/>
      <c r="Z525" s="119"/>
    </row>
    <row r="526" spans="1:26">
      <c r="A526" s="144">
        <f>IF(D526="","",SUBTOTAL(3,$D$11:D526))</f>
        <v>372</v>
      </c>
      <c r="B526" s="144" t="s">
        <v>802</v>
      </c>
      <c r="C526" s="150" t="s">
        <v>803</v>
      </c>
      <c r="D526" s="145">
        <v>150</v>
      </c>
      <c r="E526" s="151">
        <v>20</v>
      </c>
      <c r="F526" s="152">
        <v>5.4</v>
      </c>
      <c r="G526" s="145">
        <v>5</v>
      </c>
      <c r="H526" s="151">
        <v>2.7</v>
      </c>
      <c r="I526" s="144" t="s">
        <v>15</v>
      </c>
      <c r="J526" s="144">
        <v>0</v>
      </c>
      <c r="K526" s="121">
        <v>12956</v>
      </c>
      <c r="L526" s="80">
        <f t="shared" si="80"/>
        <v>56353.172727272722</v>
      </c>
      <c r="M526" s="186"/>
      <c r="N526" s="186"/>
      <c r="O526" s="186"/>
      <c r="P526" s="186">
        <f t="shared" ref="P526:P587" si="81">ROUND(SUM(IFERROR($X526,0),IFERROR($Y526,0),IFERROR($Z526,0),IFERROR($L526,0),IFERROR($M526,0)),-2)</f>
        <v>82600</v>
      </c>
      <c r="Q526" s="186">
        <f t="shared" ref="Q526:Q587" si="82">ROUND(SUM(IFERROR($X526,0),IFERROR($Y526,0),IFERROR($Z526,0),IFERROR($L526,0),IFERROR($N526,0)),-2)</f>
        <v>82600</v>
      </c>
      <c r="R526" s="186">
        <f t="shared" ref="R526:R587" si="83">ROUND(SUM(IFERROR($X526,0),IFERROR($Y526,0),IFERROR($Z526,0),IFERROR($L526,0),IFERROR($O526,0)),-2)</f>
        <v>82600</v>
      </c>
      <c r="S526" s="204" t="s">
        <v>1992</v>
      </c>
      <c r="T526" s="204" t="s">
        <v>1992</v>
      </c>
      <c r="U526" s="137"/>
      <c r="V526" s="137"/>
      <c r="W526" s="154">
        <f t="shared" ref="W526:W535" si="84">H526</f>
        <v>2.7</v>
      </c>
      <c r="X526" s="119">
        <f t="shared" ref="X526:X587" si="85">IF($K526&gt;0,$K526*1000*IF($K526&gt;=30000,0.9,1)*$E526%/$D526,"")</f>
        <v>17274.666666666668</v>
      </c>
      <c r="Y526" s="119">
        <f t="shared" ref="Y526:Y587" si="86">IF($K526&gt;0,$K526*1000*$F526%/$D526,"")</f>
        <v>4664.1600000000008</v>
      </c>
      <c r="Z526" s="119">
        <f t="shared" ref="Z526:Z587" si="87">IF($K526&gt;0,$K526*1000*$G526%/$D526,"")</f>
        <v>4318.666666666667</v>
      </c>
    </row>
    <row r="527" spans="1:26">
      <c r="A527" s="144">
        <f>IF(D527="","",SUBTOTAL(3,$D$11:D527))</f>
        <v>373</v>
      </c>
      <c r="B527" s="144" t="s">
        <v>804</v>
      </c>
      <c r="C527" s="150" t="s">
        <v>805</v>
      </c>
      <c r="D527" s="145">
        <v>150</v>
      </c>
      <c r="E527" s="151">
        <v>20</v>
      </c>
      <c r="F527" s="152">
        <v>5.4</v>
      </c>
      <c r="G527" s="145">
        <v>5</v>
      </c>
      <c r="H527" s="145">
        <v>3</v>
      </c>
      <c r="I527" s="144" t="s">
        <v>15</v>
      </c>
      <c r="J527" s="144">
        <v>0</v>
      </c>
      <c r="K527" s="121">
        <v>15478</v>
      </c>
      <c r="L527" s="80">
        <f t="shared" si="80"/>
        <v>62614.636363636353</v>
      </c>
      <c r="M527" s="186"/>
      <c r="N527" s="186"/>
      <c r="O527" s="186"/>
      <c r="P527" s="186">
        <f t="shared" si="81"/>
        <v>94000</v>
      </c>
      <c r="Q527" s="186">
        <f t="shared" si="82"/>
        <v>94000</v>
      </c>
      <c r="R527" s="186">
        <f t="shared" si="83"/>
        <v>94000</v>
      </c>
      <c r="S527" s="204" t="s">
        <v>1992</v>
      </c>
      <c r="T527" s="204" t="s">
        <v>1992</v>
      </c>
      <c r="U527" s="137"/>
      <c r="V527" s="137"/>
      <c r="W527" s="154">
        <f t="shared" si="84"/>
        <v>3</v>
      </c>
      <c r="X527" s="119">
        <f t="shared" si="85"/>
        <v>20637.333333333332</v>
      </c>
      <c r="Y527" s="119">
        <f t="shared" si="86"/>
        <v>5572.0800000000008</v>
      </c>
      <c r="Z527" s="119">
        <f t="shared" si="87"/>
        <v>5159.333333333333</v>
      </c>
    </row>
    <row r="528" spans="1:26">
      <c r="A528" s="144">
        <f>IF(D528="","",SUBTOTAL(3,$D$11:D528))</f>
        <v>374</v>
      </c>
      <c r="B528" s="144" t="s">
        <v>806</v>
      </c>
      <c r="C528" s="150" t="s">
        <v>807</v>
      </c>
      <c r="D528" s="145">
        <v>150</v>
      </c>
      <c r="E528" s="151">
        <v>20</v>
      </c>
      <c r="F528" s="152">
        <v>5.4</v>
      </c>
      <c r="G528" s="145">
        <v>5</v>
      </c>
      <c r="H528" s="145">
        <v>5</v>
      </c>
      <c r="I528" s="144" t="s">
        <v>15</v>
      </c>
      <c r="J528" s="144">
        <v>0</v>
      </c>
      <c r="K528" s="121">
        <v>26943</v>
      </c>
      <c r="L528" s="80">
        <f t="shared" si="80"/>
        <v>104357.72727272726</v>
      </c>
      <c r="M528" s="186"/>
      <c r="N528" s="186"/>
      <c r="O528" s="186"/>
      <c r="P528" s="186">
        <f t="shared" si="81"/>
        <v>159000</v>
      </c>
      <c r="Q528" s="186">
        <f t="shared" si="82"/>
        <v>159000</v>
      </c>
      <c r="R528" s="186">
        <f t="shared" si="83"/>
        <v>159000</v>
      </c>
      <c r="S528" s="204" t="s">
        <v>1992</v>
      </c>
      <c r="T528" s="204" t="s">
        <v>1992</v>
      </c>
      <c r="U528" s="137"/>
      <c r="V528" s="137"/>
      <c r="W528" s="154">
        <f t="shared" si="84"/>
        <v>5</v>
      </c>
      <c r="X528" s="119">
        <f t="shared" si="85"/>
        <v>35924</v>
      </c>
      <c r="Y528" s="119">
        <f t="shared" si="86"/>
        <v>9699.4800000000014</v>
      </c>
      <c r="Z528" s="119">
        <f t="shared" si="87"/>
        <v>8981</v>
      </c>
    </row>
    <row r="529" spans="1:26">
      <c r="A529" s="144">
        <f>IF(D529="","",SUBTOTAL(3,$D$11:D529))</f>
        <v>375</v>
      </c>
      <c r="B529" s="144" t="s">
        <v>808</v>
      </c>
      <c r="C529" s="150" t="s">
        <v>809</v>
      </c>
      <c r="D529" s="145">
        <v>150</v>
      </c>
      <c r="E529" s="151">
        <v>18</v>
      </c>
      <c r="F529" s="152">
        <v>4.7</v>
      </c>
      <c r="G529" s="145">
        <v>5</v>
      </c>
      <c r="H529" s="145">
        <v>10</v>
      </c>
      <c r="I529" s="144" t="s">
        <v>15</v>
      </c>
      <c r="J529" s="144">
        <v>0</v>
      </c>
      <c r="K529" s="121">
        <v>65809</v>
      </c>
      <c r="L529" s="80">
        <f t="shared" si="80"/>
        <v>208715.45454545453</v>
      </c>
      <c r="M529" s="186"/>
      <c r="N529" s="186"/>
      <c r="O529" s="186"/>
      <c r="P529" s="186">
        <f t="shared" si="81"/>
        <v>322300</v>
      </c>
      <c r="Q529" s="186">
        <f t="shared" si="82"/>
        <v>322300</v>
      </c>
      <c r="R529" s="186">
        <f t="shared" si="83"/>
        <v>322300</v>
      </c>
      <c r="S529" s="204" t="s">
        <v>1992</v>
      </c>
      <c r="T529" s="204" t="s">
        <v>1992</v>
      </c>
      <c r="U529" s="137"/>
      <c r="V529" s="137"/>
      <c r="W529" s="154">
        <f t="shared" si="84"/>
        <v>10</v>
      </c>
      <c r="X529" s="119">
        <f t="shared" si="85"/>
        <v>71073.72</v>
      </c>
      <c r="Y529" s="119">
        <f t="shared" si="86"/>
        <v>20620.153333333332</v>
      </c>
      <c r="Z529" s="119">
        <f t="shared" si="87"/>
        <v>21936.333333333332</v>
      </c>
    </row>
    <row r="530" spans="1:26">
      <c r="A530" s="144">
        <f>IF(D530="","",SUBTOTAL(3,$D$11:D530))</f>
        <v>376</v>
      </c>
      <c r="B530" s="144" t="s">
        <v>810</v>
      </c>
      <c r="C530" s="150" t="s">
        <v>811</v>
      </c>
      <c r="D530" s="145">
        <v>150</v>
      </c>
      <c r="E530" s="151">
        <v>17</v>
      </c>
      <c r="F530" s="152">
        <v>4</v>
      </c>
      <c r="G530" s="145">
        <v>5</v>
      </c>
      <c r="H530" s="145">
        <v>11</v>
      </c>
      <c r="I530" s="144" t="s">
        <v>15</v>
      </c>
      <c r="J530" s="144">
        <v>0</v>
      </c>
      <c r="K530" s="121">
        <v>73720</v>
      </c>
      <c r="L530" s="80">
        <f t="shared" si="80"/>
        <v>229586.99999999997</v>
      </c>
      <c r="M530" s="186"/>
      <c r="N530" s="186"/>
      <c r="O530" s="186"/>
      <c r="P530" s="186">
        <f t="shared" si="81"/>
        <v>349000</v>
      </c>
      <c r="Q530" s="186">
        <f t="shared" si="82"/>
        <v>349000</v>
      </c>
      <c r="R530" s="186">
        <f t="shared" si="83"/>
        <v>349000</v>
      </c>
      <c r="S530" s="204" t="s">
        <v>1992</v>
      </c>
      <c r="T530" s="204" t="s">
        <v>1992</v>
      </c>
      <c r="U530" s="137"/>
      <c r="V530" s="137"/>
      <c r="W530" s="154">
        <f t="shared" si="84"/>
        <v>11</v>
      </c>
      <c r="X530" s="119">
        <f t="shared" si="85"/>
        <v>75194.399999999994</v>
      </c>
      <c r="Y530" s="119">
        <f t="shared" si="86"/>
        <v>19658.666666666668</v>
      </c>
      <c r="Z530" s="119">
        <f t="shared" si="87"/>
        <v>24573.333333333332</v>
      </c>
    </row>
    <row r="531" spans="1:26">
      <c r="A531" s="144">
        <f>IF(D531="","",SUBTOTAL(3,$D$11:D531))</f>
        <v>377</v>
      </c>
      <c r="B531" s="144" t="s">
        <v>812</v>
      </c>
      <c r="C531" s="150" t="s">
        <v>700</v>
      </c>
      <c r="D531" s="145">
        <v>150</v>
      </c>
      <c r="E531" s="151">
        <v>17</v>
      </c>
      <c r="F531" s="152">
        <v>4</v>
      </c>
      <c r="G531" s="145">
        <v>5</v>
      </c>
      <c r="H531" s="145">
        <v>15</v>
      </c>
      <c r="I531" s="144" t="s">
        <v>15</v>
      </c>
      <c r="J531" s="144">
        <v>0</v>
      </c>
      <c r="K531" s="121">
        <v>89198</v>
      </c>
      <c r="L531" s="80">
        <f t="shared" si="80"/>
        <v>313073.18181818177</v>
      </c>
      <c r="M531" s="186"/>
      <c r="N531" s="186"/>
      <c r="O531" s="186"/>
      <c r="P531" s="186">
        <f t="shared" si="81"/>
        <v>457600</v>
      </c>
      <c r="Q531" s="186">
        <f t="shared" si="82"/>
        <v>457600</v>
      </c>
      <c r="R531" s="186">
        <f t="shared" si="83"/>
        <v>457600</v>
      </c>
      <c r="S531" s="204" t="s">
        <v>1992</v>
      </c>
      <c r="T531" s="204" t="s">
        <v>1992</v>
      </c>
      <c r="U531" s="137"/>
      <c r="V531" s="137"/>
      <c r="W531" s="154">
        <f t="shared" si="84"/>
        <v>15</v>
      </c>
      <c r="X531" s="119">
        <f t="shared" si="85"/>
        <v>90981.96</v>
      </c>
      <c r="Y531" s="119">
        <f t="shared" si="86"/>
        <v>23786.133333333335</v>
      </c>
      <c r="Z531" s="119">
        <f t="shared" si="87"/>
        <v>29732.666666666668</v>
      </c>
    </row>
    <row r="532" spans="1:26">
      <c r="A532" s="144">
        <f>IF(D532="","",SUBTOTAL(3,$D$11:D532))</f>
        <v>378</v>
      </c>
      <c r="B532" s="144" t="s">
        <v>813</v>
      </c>
      <c r="C532" s="150" t="s">
        <v>814</v>
      </c>
      <c r="D532" s="145">
        <v>150</v>
      </c>
      <c r="E532" s="151">
        <v>17</v>
      </c>
      <c r="F532" s="152">
        <v>4.4000000000000004</v>
      </c>
      <c r="G532" s="145">
        <v>5</v>
      </c>
      <c r="H532" s="145">
        <v>20</v>
      </c>
      <c r="I532" s="144" t="s">
        <v>15</v>
      </c>
      <c r="J532" s="144">
        <v>0</v>
      </c>
      <c r="K532" s="121">
        <v>114952</v>
      </c>
      <c r="L532" s="80">
        <f t="shared" si="80"/>
        <v>417430.90909090906</v>
      </c>
      <c r="M532" s="186"/>
      <c r="N532" s="186"/>
      <c r="O532" s="186"/>
      <c r="P532" s="186">
        <f t="shared" si="81"/>
        <v>606700</v>
      </c>
      <c r="Q532" s="186">
        <f t="shared" si="82"/>
        <v>606700</v>
      </c>
      <c r="R532" s="186">
        <f t="shared" si="83"/>
        <v>606700</v>
      </c>
      <c r="S532" s="204" t="s">
        <v>1992</v>
      </c>
      <c r="T532" s="204" t="s">
        <v>1992</v>
      </c>
      <c r="U532" s="137"/>
      <c r="V532" s="137"/>
      <c r="W532" s="154">
        <f t="shared" si="84"/>
        <v>20</v>
      </c>
      <c r="X532" s="119">
        <f t="shared" si="85"/>
        <v>117251.04</v>
      </c>
      <c r="Y532" s="119">
        <f t="shared" si="86"/>
        <v>33719.253333333341</v>
      </c>
      <c r="Z532" s="119">
        <f t="shared" si="87"/>
        <v>38317.333333333336</v>
      </c>
    </row>
    <row r="533" spans="1:26">
      <c r="A533" s="144">
        <f>IF(D533="","",SUBTOTAL(3,$D$11:D533))</f>
        <v>379</v>
      </c>
      <c r="B533" s="144" t="s">
        <v>815</v>
      </c>
      <c r="C533" s="150" t="s">
        <v>48</v>
      </c>
      <c r="D533" s="145">
        <v>150</v>
      </c>
      <c r="E533" s="151">
        <v>16</v>
      </c>
      <c r="F533" s="152">
        <v>3.8</v>
      </c>
      <c r="G533" s="145">
        <v>5</v>
      </c>
      <c r="H533" s="145">
        <v>36</v>
      </c>
      <c r="I533" s="144" t="s">
        <v>15</v>
      </c>
      <c r="J533" s="144">
        <v>0</v>
      </c>
      <c r="K533" s="121">
        <v>237442</v>
      </c>
      <c r="L533" s="80">
        <f t="shared" si="80"/>
        <v>751375.63636363624</v>
      </c>
      <c r="M533" s="186"/>
      <c r="N533" s="186"/>
      <c r="O533" s="186"/>
      <c r="P533" s="186">
        <f t="shared" si="81"/>
        <v>1118600</v>
      </c>
      <c r="Q533" s="186">
        <f t="shared" si="82"/>
        <v>1118600</v>
      </c>
      <c r="R533" s="186">
        <f t="shared" si="83"/>
        <v>1118600</v>
      </c>
      <c r="S533" s="204" t="s">
        <v>1992</v>
      </c>
      <c r="T533" s="204" t="s">
        <v>1992</v>
      </c>
      <c r="U533" s="137"/>
      <c r="V533" s="137"/>
      <c r="W533" s="154">
        <f t="shared" si="84"/>
        <v>36</v>
      </c>
      <c r="X533" s="119">
        <f t="shared" si="85"/>
        <v>227944.32000000001</v>
      </c>
      <c r="Y533" s="119">
        <f t="shared" si="86"/>
        <v>60151.973333333335</v>
      </c>
      <c r="Z533" s="119">
        <f t="shared" si="87"/>
        <v>79147.333333333328</v>
      </c>
    </row>
    <row r="534" spans="1:26">
      <c r="A534" s="144">
        <f>IF(D534="","",SUBTOTAL(3,$D$11:D534))</f>
        <v>380</v>
      </c>
      <c r="B534" s="144" t="s">
        <v>816</v>
      </c>
      <c r="C534" s="150" t="s">
        <v>817</v>
      </c>
      <c r="D534" s="145">
        <v>150</v>
      </c>
      <c r="E534" s="151">
        <v>16</v>
      </c>
      <c r="F534" s="152">
        <v>3.8</v>
      </c>
      <c r="G534" s="145">
        <v>5</v>
      </c>
      <c r="H534" s="145">
        <v>53</v>
      </c>
      <c r="I534" s="144" t="s">
        <v>15</v>
      </c>
      <c r="J534" s="144">
        <v>0</v>
      </c>
      <c r="K534" s="121">
        <v>267801</v>
      </c>
      <c r="L534" s="80">
        <f t="shared" si="80"/>
        <v>1106191.9090909089</v>
      </c>
      <c r="M534" s="186"/>
      <c r="N534" s="186"/>
      <c r="O534" s="186"/>
      <c r="P534" s="186">
        <f t="shared" si="81"/>
        <v>1520400</v>
      </c>
      <c r="Q534" s="186">
        <f t="shared" si="82"/>
        <v>1520400</v>
      </c>
      <c r="R534" s="186">
        <f t="shared" si="83"/>
        <v>1520400</v>
      </c>
      <c r="S534" s="204" t="s">
        <v>1992</v>
      </c>
      <c r="T534" s="204" t="s">
        <v>1992</v>
      </c>
      <c r="U534" s="137"/>
      <c r="V534" s="137"/>
      <c r="W534" s="154">
        <f t="shared" si="84"/>
        <v>53</v>
      </c>
      <c r="X534" s="119">
        <f t="shared" si="85"/>
        <v>257088.96</v>
      </c>
      <c r="Y534" s="119">
        <f t="shared" si="86"/>
        <v>67842.92</v>
      </c>
      <c r="Z534" s="119">
        <f t="shared" si="87"/>
        <v>89267</v>
      </c>
    </row>
    <row r="535" spans="1:26" s="228" customFormat="1">
      <c r="A535" s="220">
        <f>IF(D535="","",SUBTOTAL(3,$D$11:D535))</f>
        <v>381</v>
      </c>
      <c r="B535" s="220" t="s">
        <v>1961</v>
      </c>
      <c r="C535" s="221" t="s">
        <v>1962</v>
      </c>
      <c r="D535" s="222">
        <v>150</v>
      </c>
      <c r="E535" s="223">
        <v>20</v>
      </c>
      <c r="F535" s="224">
        <v>5.4</v>
      </c>
      <c r="G535" s="222">
        <v>5</v>
      </c>
      <c r="H535" s="222">
        <v>98</v>
      </c>
      <c r="I535" s="220" t="s">
        <v>15</v>
      </c>
      <c r="J535" s="220">
        <v>0</v>
      </c>
      <c r="K535" s="121"/>
      <c r="L535" s="80">
        <f t="shared" si="80"/>
        <v>2045411.4545454544</v>
      </c>
      <c r="M535" s="211"/>
      <c r="N535" s="121"/>
      <c r="O535" s="121"/>
      <c r="P535" s="211"/>
      <c r="Q535" s="121"/>
      <c r="R535" s="121"/>
      <c r="S535" s="225" t="s">
        <v>1992</v>
      </c>
      <c r="T535" s="225" t="s">
        <v>1992</v>
      </c>
      <c r="U535" s="226"/>
      <c r="V535" s="226"/>
      <c r="W535" s="227">
        <f t="shared" si="84"/>
        <v>98</v>
      </c>
      <c r="X535" s="119"/>
      <c r="Y535" s="119" t="str">
        <f t="shared" si="86"/>
        <v/>
      </c>
      <c r="Z535" s="119" t="str">
        <f t="shared" si="87"/>
        <v/>
      </c>
    </row>
    <row r="536" spans="1:26" ht="47.25">
      <c r="A536" s="144" t="str">
        <f>IF(D536="","",SUBTOTAL(3,$D$11:D536))</f>
        <v/>
      </c>
      <c r="B536" s="148" t="s">
        <v>818</v>
      </c>
      <c r="C536" s="150" t="s">
        <v>1569</v>
      </c>
      <c r="D536" s="144"/>
      <c r="E536" s="144"/>
      <c r="F536" s="144"/>
      <c r="G536" s="144"/>
      <c r="H536" s="144"/>
      <c r="I536" s="144"/>
      <c r="J536" s="144">
        <v>0</v>
      </c>
      <c r="K536" s="121"/>
      <c r="L536" s="80">
        <f t="shared" si="80"/>
        <v>0</v>
      </c>
      <c r="M536" s="186"/>
      <c r="N536" s="186"/>
      <c r="O536" s="186"/>
      <c r="P536" s="186"/>
      <c r="Q536" s="186"/>
      <c r="R536" s="186"/>
      <c r="S536" s="204" t="s">
        <v>1992</v>
      </c>
      <c r="T536" s="204" t="s">
        <v>1992</v>
      </c>
      <c r="U536" s="137"/>
      <c r="V536" s="137"/>
      <c r="W536" s="137"/>
      <c r="X536" s="119"/>
      <c r="Y536" s="119"/>
      <c r="Z536" s="119"/>
    </row>
    <row r="537" spans="1:26">
      <c r="A537" s="144">
        <f>IF(D537="","",SUBTOTAL(3,$D$11:D537))</f>
        <v>382</v>
      </c>
      <c r="B537" s="144" t="s">
        <v>819</v>
      </c>
      <c r="C537" s="150" t="s">
        <v>820</v>
      </c>
      <c r="D537" s="145">
        <v>150</v>
      </c>
      <c r="E537" s="151">
        <v>20</v>
      </c>
      <c r="F537" s="152">
        <v>5.8</v>
      </c>
      <c r="G537" s="145">
        <v>5</v>
      </c>
      <c r="H537" s="151">
        <v>1.6</v>
      </c>
      <c r="I537" s="144" t="s">
        <v>75</v>
      </c>
      <c r="J537" s="144">
        <v>0</v>
      </c>
      <c r="K537" s="121">
        <v>9860</v>
      </c>
      <c r="L537" s="80">
        <f t="shared" si="80"/>
        <v>32076.218181818178</v>
      </c>
      <c r="M537" s="186"/>
      <c r="N537" s="186"/>
      <c r="O537" s="186"/>
      <c r="P537" s="186">
        <f t="shared" si="81"/>
        <v>52300</v>
      </c>
      <c r="Q537" s="186">
        <f t="shared" si="82"/>
        <v>52300</v>
      </c>
      <c r="R537" s="186">
        <f t="shared" si="83"/>
        <v>52300</v>
      </c>
      <c r="S537" s="204" t="s">
        <v>1992</v>
      </c>
      <c r="T537" s="204" t="s">
        <v>1992</v>
      </c>
      <c r="U537" s="137"/>
      <c r="V537" s="154">
        <f>H537</f>
        <v>1.6</v>
      </c>
      <c r="W537" s="137"/>
      <c r="X537" s="119">
        <f t="shared" si="85"/>
        <v>13146.666666666666</v>
      </c>
      <c r="Y537" s="119">
        <f t="shared" si="86"/>
        <v>3812.5333333333333</v>
      </c>
      <c r="Z537" s="119">
        <f t="shared" si="87"/>
        <v>3286.6666666666665</v>
      </c>
    </row>
    <row r="538" spans="1:26">
      <c r="A538" s="144">
        <f>IF(D538="","",SUBTOTAL(3,$D$11:D538))</f>
        <v>383</v>
      </c>
      <c r="B538" s="144" t="s">
        <v>821</v>
      </c>
      <c r="C538" s="150" t="s">
        <v>822</v>
      </c>
      <c r="D538" s="145">
        <v>150</v>
      </c>
      <c r="E538" s="151">
        <v>20</v>
      </c>
      <c r="F538" s="152">
        <v>5.8</v>
      </c>
      <c r="G538" s="145">
        <v>5</v>
      </c>
      <c r="H538" s="145">
        <v>3</v>
      </c>
      <c r="I538" s="144" t="s">
        <v>75</v>
      </c>
      <c r="J538" s="144">
        <v>0</v>
      </c>
      <c r="K538" s="121">
        <v>16854</v>
      </c>
      <c r="L538" s="80">
        <f t="shared" si="80"/>
        <v>60142.909090909081</v>
      </c>
      <c r="M538" s="186"/>
      <c r="N538" s="186"/>
      <c r="O538" s="186"/>
      <c r="P538" s="186">
        <f t="shared" si="81"/>
        <v>94700</v>
      </c>
      <c r="Q538" s="186">
        <f t="shared" si="82"/>
        <v>94700</v>
      </c>
      <c r="R538" s="186">
        <f t="shared" si="83"/>
        <v>94700</v>
      </c>
      <c r="S538" s="204" t="s">
        <v>1992</v>
      </c>
      <c r="T538" s="204" t="s">
        <v>1992</v>
      </c>
      <c r="U538" s="137"/>
      <c r="V538" s="154">
        <f>H538</f>
        <v>3</v>
      </c>
      <c r="W538" s="137"/>
      <c r="X538" s="119">
        <f t="shared" si="85"/>
        <v>22472</v>
      </c>
      <c r="Y538" s="119">
        <f t="shared" si="86"/>
        <v>6516.8799999999992</v>
      </c>
      <c r="Z538" s="119">
        <f t="shared" si="87"/>
        <v>5618</v>
      </c>
    </row>
    <row r="539" spans="1:26">
      <c r="A539" s="144">
        <f>IF(D539="","",SUBTOTAL(3,$D$11:D539))</f>
        <v>384</v>
      </c>
      <c r="B539" s="144" t="s">
        <v>823</v>
      </c>
      <c r="C539" s="150" t="s">
        <v>824</v>
      </c>
      <c r="D539" s="145">
        <v>150</v>
      </c>
      <c r="E539" s="151">
        <v>20</v>
      </c>
      <c r="F539" s="152">
        <v>5.8</v>
      </c>
      <c r="G539" s="145">
        <v>5</v>
      </c>
      <c r="H539" s="145">
        <v>4</v>
      </c>
      <c r="I539" s="144" t="s">
        <v>75</v>
      </c>
      <c r="J539" s="144">
        <v>0</v>
      </c>
      <c r="K539" s="121">
        <v>22013</v>
      </c>
      <c r="L539" s="80">
        <f t="shared" si="80"/>
        <v>80190.545454545441</v>
      </c>
      <c r="M539" s="186"/>
      <c r="N539" s="186"/>
      <c r="O539" s="186"/>
      <c r="P539" s="186">
        <f t="shared" si="81"/>
        <v>125400</v>
      </c>
      <c r="Q539" s="186">
        <f t="shared" si="82"/>
        <v>125400</v>
      </c>
      <c r="R539" s="186">
        <f t="shared" si="83"/>
        <v>125400</v>
      </c>
      <c r="S539" s="204" t="s">
        <v>1992</v>
      </c>
      <c r="T539" s="204" t="s">
        <v>1992</v>
      </c>
      <c r="U539" s="137"/>
      <c r="V539" s="154">
        <f>H539</f>
        <v>4</v>
      </c>
      <c r="W539" s="137"/>
      <c r="X539" s="119">
        <f t="shared" si="85"/>
        <v>29350.666666666668</v>
      </c>
      <c r="Y539" s="119">
        <f t="shared" si="86"/>
        <v>8511.6933333333327</v>
      </c>
      <c r="Z539" s="119">
        <f t="shared" si="87"/>
        <v>7337.666666666667</v>
      </c>
    </row>
    <row r="540" spans="1:26" ht="31.5">
      <c r="A540" s="144">
        <f>IF(D540="","",SUBTOTAL(3,$D$11:D540))</f>
        <v>385</v>
      </c>
      <c r="B540" s="148" t="s">
        <v>825</v>
      </c>
      <c r="C540" s="146" t="s">
        <v>826</v>
      </c>
      <c r="D540" s="145">
        <v>280</v>
      </c>
      <c r="E540" s="151">
        <v>13</v>
      </c>
      <c r="F540" s="152">
        <v>3.6</v>
      </c>
      <c r="G540" s="145">
        <v>5</v>
      </c>
      <c r="H540" s="145">
        <v>22</v>
      </c>
      <c r="I540" s="144" t="s">
        <v>188</v>
      </c>
      <c r="J540" s="144">
        <v>0</v>
      </c>
      <c r="K540" s="121">
        <v>252231</v>
      </c>
      <c r="L540" s="80">
        <f t="shared" si="80"/>
        <v>50913.91305000001</v>
      </c>
      <c r="M540" s="186"/>
      <c r="N540" s="186"/>
      <c r="O540" s="186"/>
      <c r="P540" s="186">
        <f t="shared" si="81"/>
        <v>233800</v>
      </c>
      <c r="Q540" s="186">
        <f t="shared" si="82"/>
        <v>233800</v>
      </c>
      <c r="R540" s="186">
        <f t="shared" si="83"/>
        <v>233800</v>
      </c>
      <c r="S540" s="204" t="s">
        <v>1992</v>
      </c>
      <c r="T540" s="204" t="s">
        <v>1992</v>
      </c>
      <c r="U540" s="154">
        <f>H540</f>
        <v>22</v>
      </c>
      <c r="V540" s="137"/>
      <c r="W540" s="137"/>
      <c r="X540" s="119">
        <f t="shared" si="85"/>
        <v>105396.52499999999</v>
      </c>
      <c r="Y540" s="119">
        <f t="shared" si="86"/>
        <v>32429.700000000008</v>
      </c>
      <c r="Z540" s="119">
        <f t="shared" si="87"/>
        <v>45041.25</v>
      </c>
    </row>
    <row r="541" spans="1:26" ht="31.5">
      <c r="A541" s="144">
        <f>IF(D541="","",SUBTOTAL(3,$D$11:D541))</f>
        <v>386</v>
      </c>
      <c r="B541" s="148" t="s">
        <v>827</v>
      </c>
      <c r="C541" s="146" t="s">
        <v>828</v>
      </c>
      <c r="D541" s="145">
        <v>180</v>
      </c>
      <c r="E541" s="151">
        <v>13</v>
      </c>
      <c r="F541" s="152">
        <v>3.6</v>
      </c>
      <c r="G541" s="145">
        <v>5</v>
      </c>
      <c r="H541" s="145">
        <v>180</v>
      </c>
      <c r="I541" s="144" t="s">
        <v>188</v>
      </c>
      <c r="J541" s="144" t="s">
        <v>2052</v>
      </c>
      <c r="K541" s="121">
        <v>120039</v>
      </c>
      <c r="L541" s="80">
        <f t="shared" si="80"/>
        <v>416568.3795000001</v>
      </c>
      <c r="M541" s="186" t="str" cm="1">
        <f t="array" ref="M541">IF(OR($B541="",$S541="",$T541=""),"",IFERROR(IF($S541&lt;&gt;SUMPRODUCT(IFERROR(--MID($T541,SEARCH('Nhân công vận hành'!$A$3:$A$100,$T541)-1,1),0)),"",SUMPRODUCT(IFERROR(--MID($T541,SEARCH('Nhân công vận hành'!$A$3:$A$100,$T541)-1,1),0),'Nhân công vận hành'!#REF!)),""))</f>
        <v/>
      </c>
      <c r="N541" s="186" cm="1">
        <f t="array" ref="N541">IF(OR($B541="",$S541="",$T541=""),"",IFERROR(IF($S541&lt;&gt;SUMPRODUCT(IFERROR(--MID($T541,SEARCH('Nhân công vận hành'!$A$3:$A$100,$T541)-1,1),0)),"",SUMPRODUCT(IFERROR(--MID($T541,SEARCH('Nhân công vận hành'!$A$3:$A$100,$T541)-1,1),0),'Nhân công vận hành'!$E$3:$E$100)),""))</f>
        <v>322000</v>
      </c>
      <c r="O541" s="186" cm="1">
        <f t="array" ref="O541">IF(OR($B541="",$S541="",$T541=""),"",IFERROR(IF($S541&lt;&gt;SUMPRODUCT(IFERROR(--MID($T541,SEARCH('Nhân công vận hành'!$A$3:$A$100,$T541)-1,1),0)),"",SUMPRODUCT(IFERROR(--MID($T541,SEARCH('Nhân công vận hành'!$A$3:$A$100,$T541)-1,1),0),'Nhân công vận hành'!$F$3:$F$100)),""))</f>
        <v>308000</v>
      </c>
      <c r="P541" s="186" t="e">
        <f t="shared" si="81"/>
        <v>#VALUE!</v>
      </c>
      <c r="Q541" s="186">
        <f t="shared" si="82"/>
        <v>873900</v>
      </c>
      <c r="R541" s="186">
        <f t="shared" si="83"/>
        <v>859900</v>
      </c>
      <c r="S541" s="204">
        <v>1</v>
      </c>
      <c r="T541" s="204" t="s">
        <v>1993</v>
      </c>
      <c r="U541" s="154">
        <f>H541</f>
        <v>180</v>
      </c>
      <c r="V541" s="137"/>
      <c r="W541" s="137"/>
      <c r="X541" s="119">
        <f t="shared" si="85"/>
        <v>78025.350000000006</v>
      </c>
      <c r="Y541" s="119">
        <f t="shared" si="86"/>
        <v>24007.800000000007</v>
      </c>
      <c r="Z541" s="119">
        <f t="shared" si="87"/>
        <v>33344.166666666664</v>
      </c>
    </row>
    <row r="542" spans="1:26" ht="31.5">
      <c r="A542" s="144">
        <f>IF(D542="","",SUBTOTAL(3,$D$11:D542))</f>
        <v>387</v>
      </c>
      <c r="B542" s="148" t="s">
        <v>829</v>
      </c>
      <c r="C542" s="146" t="s">
        <v>830</v>
      </c>
      <c r="D542" s="145">
        <v>180</v>
      </c>
      <c r="E542" s="151">
        <v>13</v>
      </c>
      <c r="F542" s="152">
        <v>2.2000000000000002</v>
      </c>
      <c r="G542" s="145">
        <v>5</v>
      </c>
      <c r="H542" s="145">
        <v>111</v>
      </c>
      <c r="I542" s="144" t="s">
        <v>15</v>
      </c>
      <c r="J542" s="144" t="s">
        <v>2052</v>
      </c>
      <c r="K542" s="121">
        <v>1158316</v>
      </c>
      <c r="L542" s="80">
        <f t="shared" si="80"/>
        <v>2316741.5454545454</v>
      </c>
      <c r="M542" s="186" t="str" cm="1">
        <f t="array" ref="M542">IF(OR($B542="",$S542="",$T542=""),"",IFERROR(IF($S542&lt;&gt;SUMPRODUCT(IFERROR(--MID($T542,SEARCH('Nhân công vận hành'!$A$3:$A$100,$T542)-1,1),0)),"",SUMPRODUCT(IFERROR(--MID($T542,SEARCH('Nhân công vận hành'!$A$3:$A$100,$T542)-1,1),0),'Nhân công vận hành'!#REF!)),""))</f>
        <v/>
      </c>
      <c r="N542" s="186" cm="1">
        <f t="array" ref="N542">IF(OR($B542="",$S542="",$T542=""),"",IFERROR(IF($S542&lt;&gt;SUMPRODUCT(IFERROR(--MID($T542,SEARCH('Nhân công vận hành'!$A$3:$A$100,$T542)-1,1),0)),"",SUMPRODUCT(IFERROR(--MID($T542,SEARCH('Nhân công vận hành'!$A$3:$A$100,$T542)-1,1),0),'Nhân công vận hành'!$E$3:$E$100)),""))</f>
        <v>322000</v>
      </c>
      <c r="O542" s="186" cm="1">
        <f t="array" ref="O542">IF(OR($B542="",$S542="",$T542=""),"",IFERROR(IF($S542&lt;&gt;SUMPRODUCT(IFERROR(--MID($T542,SEARCH('Nhân công vận hành'!$A$3:$A$100,$T542)-1,1),0)),"",SUMPRODUCT(IFERROR(--MID($T542,SEARCH('Nhân công vận hành'!$A$3:$A$100,$T542)-1,1),0),'Nhân công vận hành'!$F$3:$F$100)),""))</f>
        <v>308000</v>
      </c>
      <c r="P542" s="186" t="e">
        <f t="shared" si="81"/>
        <v>#VALUE!</v>
      </c>
      <c r="Q542" s="186">
        <f t="shared" si="82"/>
        <v>3855000</v>
      </c>
      <c r="R542" s="186">
        <f t="shared" si="83"/>
        <v>3841000</v>
      </c>
      <c r="S542" s="204">
        <v>1</v>
      </c>
      <c r="T542" s="204" t="s">
        <v>1993</v>
      </c>
      <c r="U542" s="137"/>
      <c r="V542" s="137"/>
      <c r="W542" s="154">
        <f>H542</f>
        <v>111</v>
      </c>
      <c r="X542" s="119">
        <f t="shared" si="85"/>
        <v>752905.4</v>
      </c>
      <c r="Y542" s="119">
        <f t="shared" si="86"/>
        <v>141571.95555555559</v>
      </c>
      <c r="Z542" s="119">
        <f t="shared" si="87"/>
        <v>321754.44444444444</v>
      </c>
    </row>
    <row r="543" spans="1:26" ht="31.5">
      <c r="A543" s="144" t="str">
        <f>IF(D543="","",SUBTOTAL(3,$D$11:D543))</f>
        <v/>
      </c>
      <c r="B543" s="148" t="s">
        <v>831</v>
      </c>
      <c r="C543" s="146" t="s">
        <v>832</v>
      </c>
      <c r="D543" s="144"/>
      <c r="E543" s="144"/>
      <c r="F543" s="144"/>
      <c r="G543" s="144"/>
      <c r="H543" s="144"/>
      <c r="I543" s="144"/>
      <c r="J543" s="144">
        <v>0</v>
      </c>
      <c r="K543" s="121"/>
      <c r="L543" s="80">
        <f t="shared" si="80"/>
        <v>0</v>
      </c>
      <c r="M543" s="186"/>
      <c r="N543" s="186"/>
      <c r="O543" s="186"/>
      <c r="P543" s="186"/>
      <c r="Q543" s="186"/>
      <c r="R543" s="186"/>
      <c r="S543" s="204" t="s">
        <v>1992</v>
      </c>
      <c r="T543" s="204" t="s">
        <v>1992</v>
      </c>
      <c r="U543" s="137"/>
      <c r="V543" s="137"/>
      <c r="W543" s="137"/>
      <c r="X543" s="119"/>
      <c r="Y543" s="119"/>
      <c r="Z543" s="119"/>
    </row>
    <row r="544" spans="1:26" ht="31.5">
      <c r="A544" s="144">
        <f>IF(D544="","",SUBTOTAL(3,$D$11:D544))</f>
        <v>388</v>
      </c>
      <c r="B544" s="144" t="s">
        <v>833</v>
      </c>
      <c r="C544" s="150" t="s">
        <v>1890</v>
      </c>
      <c r="D544" s="145">
        <v>150</v>
      </c>
      <c r="E544" s="151">
        <v>18</v>
      </c>
      <c r="F544" s="152">
        <v>6.6</v>
      </c>
      <c r="G544" s="145">
        <v>5</v>
      </c>
      <c r="H544" s="145">
        <v>19</v>
      </c>
      <c r="I544" s="144" t="s">
        <v>188</v>
      </c>
      <c r="J544" s="144" t="s">
        <v>2052</v>
      </c>
      <c r="K544" s="121">
        <v>103415</v>
      </c>
      <c r="L544" s="80">
        <f t="shared" si="80"/>
        <v>43971.106725000005</v>
      </c>
      <c r="M544" s="186" t="str" cm="1">
        <f t="array" ref="M544">IF(OR($B544="",$S544="",$T544=""),"",IFERROR(IF($S544&lt;&gt;SUMPRODUCT(IFERROR(--MID($T544,SEARCH('Nhân công vận hành'!$A$3:$A$100,$T544)-1,1),0)),"",SUMPRODUCT(IFERROR(--MID($T544,SEARCH('Nhân công vận hành'!$A$3:$A$100,$T544)-1,1),0),'Nhân công vận hành'!#REF!)),""))</f>
        <v/>
      </c>
      <c r="N544" s="186" cm="1">
        <f t="array" ref="N544">IF(OR($B544="",$S544="",$T544=""),"",IFERROR(IF($S544&lt;&gt;SUMPRODUCT(IFERROR(--MID($T544,SEARCH('Nhân công vận hành'!$A$3:$A$100,$T544)-1,1),0)),"",SUMPRODUCT(IFERROR(--MID($T544,SEARCH('Nhân công vận hành'!$A$3:$A$100,$T544)-1,1),0),'Nhân công vận hành'!$E$3:$E$100)),""))</f>
        <v>322000</v>
      </c>
      <c r="O544" s="186" cm="1">
        <f t="array" ref="O544">IF(OR($B544="",$S544="",$T544=""),"",IFERROR(IF($S544&lt;&gt;SUMPRODUCT(IFERROR(--MID($T544,SEARCH('Nhân công vận hành'!$A$3:$A$100,$T544)-1,1),0)),"",SUMPRODUCT(IFERROR(--MID($T544,SEARCH('Nhân công vận hành'!$A$3:$A$100,$T544)-1,1),0),'Nhân công vận hành'!$F$3:$F$100)),""))</f>
        <v>308000</v>
      </c>
      <c r="P544" s="186" t="e">
        <f t="shared" si="81"/>
        <v>#VALUE!</v>
      </c>
      <c r="Q544" s="186">
        <f t="shared" si="82"/>
        <v>557600</v>
      </c>
      <c r="R544" s="186">
        <f t="shared" si="83"/>
        <v>543600</v>
      </c>
      <c r="S544" s="204">
        <v>1</v>
      </c>
      <c r="T544" s="204" t="s">
        <v>1993</v>
      </c>
      <c r="U544" s="154">
        <f>H544</f>
        <v>19</v>
      </c>
      <c r="V544" s="137"/>
      <c r="W544" s="137"/>
      <c r="X544" s="119">
        <f t="shared" si="85"/>
        <v>111688.2</v>
      </c>
      <c r="Y544" s="119">
        <f t="shared" si="86"/>
        <v>45502.6</v>
      </c>
      <c r="Z544" s="119">
        <f t="shared" si="87"/>
        <v>34471.666666666664</v>
      </c>
    </row>
    <row r="545" spans="1:26" ht="31.5">
      <c r="A545" s="144">
        <f>IF(D545="","",SUBTOTAL(3,$D$11:D545))</f>
        <v>389</v>
      </c>
      <c r="B545" s="144" t="s">
        <v>834</v>
      </c>
      <c r="C545" s="150" t="s">
        <v>1891</v>
      </c>
      <c r="D545" s="145">
        <v>150</v>
      </c>
      <c r="E545" s="151">
        <v>18</v>
      </c>
      <c r="F545" s="152">
        <v>6.6</v>
      </c>
      <c r="G545" s="145">
        <v>5</v>
      </c>
      <c r="H545" s="145">
        <v>34</v>
      </c>
      <c r="I545" s="144" t="s">
        <v>188</v>
      </c>
      <c r="J545" s="144" t="s">
        <v>2052</v>
      </c>
      <c r="K545" s="121">
        <v>129899</v>
      </c>
      <c r="L545" s="80">
        <f t="shared" si="80"/>
        <v>78685.138350000023</v>
      </c>
      <c r="M545" s="186" t="str" cm="1">
        <f t="array" ref="M545">IF(OR($B545="",$S545="",$T545=""),"",IFERROR(IF($S545&lt;&gt;SUMPRODUCT(IFERROR(--MID($T545,SEARCH('Nhân công vận hành'!$A$3:$A$100,$T545)-1,1),0)),"",SUMPRODUCT(IFERROR(--MID($T545,SEARCH('Nhân công vận hành'!$A$3:$A$100,$T545)-1,1),0),'Nhân công vận hành'!#REF!)),""))</f>
        <v/>
      </c>
      <c r="N545" s="186" cm="1">
        <f t="array" ref="N545">IF(OR($B545="",$S545="",$T545=""),"",IFERROR(IF($S545&lt;&gt;SUMPRODUCT(IFERROR(--MID($T545,SEARCH('Nhân công vận hành'!$A$3:$A$100,$T545)-1,1),0)),"",SUMPRODUCT(IFERROR(--MID($T545,SEARCH('Nhân công vận hành'!$A$3:$A$100,$T545)-1,1),0),'Nhân công vận hành'!$E$3:$E$100)),""))</f>
        <v>322000</v>
      </c>
      <c r="O545" s="186" cm="1">
        <f t="array" ref="O545">IF(OR($B545="",$S545="",$T545=""),"",IFERROR(IF($S545&lt;&gt;SUMPRODUCT(IFERROR(--MID($T545,SEARCH('Nhân công vận hành'!$A$3:$A$100,$T545)-1,1),0)),"",SUMPRODUCT(IFERROR(--MID($T545,SEARCH('Nhân công vận hành'!$A$3:$A$100,$T545)-1,1),0),'Nhân công vận hành'!$F$3:$F$100)),""))</f>
        <v>308000</v>
      </c>
      <c r="P545" s="186" t="e">
        <f t="shared" si="81"/>
        <v>#VALUE!</v>
      </c>
      <c r="Q545" s="186">
        <f t="shared" si="82"/>
        <v>641400</v>
      </c>
      <c r="R545" s="186">
        <f t="shared" si="83"/>
        <v>627400</v>
      </c>
      <c r="S545" s="204">
        <v>1</v>
      </c>
      <c r="T545" s="204" t="s">
        <v>1993</v>
      </c>
      <c r="U545" s="154">
        <f>H545</f>
        <v>34</v>
      </c>
      <c r="V545" s="137"/>
      <c r="W545" s="137"/>
      <c r="X545" s="119">
        <f t="shared" si="85"/>
        <v>140290.92000000001</v>
      </c>
      <c r="Y545" s="119">
        <f t="shared" si="86"/>
        <v>57155.56</v>
      </c>
      <c r="Z545" s="119">
        <f t="shared" si="87"/>
        <v>43299.666666666664</v>
      </c>
    </row>
    <row r="546" spans="1:26" ht="31.5">
      <c r="A546" s="144">
        <f>IF(D546="","",SUBTOTAL(3,$D$11:D546))</f>
        <v>390</v>
      </c>
      <c r="B546" s="144" t="s">
        <v>835</v>
      </c>
      <c r="C546" s="150" t="s">
        <v>1892</v>
      </c>
      <c r="D546" s="145">
        <v>150</v>
      </c>
      <c r="E546" s="151">
        <v>18</v>
      </c>
      <c r="F546" s="152">
        <v>6.1</v>
      </c>
      <c r="G546" s="145">
        <v>5</v>
      </c>
      <c r="H546" s="145">
        <v>72</v>
      </c>
      <c r="I546" s="144" t="s">
        <v>188</v>
      </c>
      <c r="J546" s="144" t="s">
        <v>2052</v>
      </c>
      <c r="K546" s="121">
        <v>170830</v>
      </c>
      <c r="L546" s="80">
        <f t="shared" si="80"/>
        <v>166627.35180000003</v>
      </c>
      <c r="M546" s="186" t="str" cm="1">
        <f t="array" ref="M546">IF(OR($B546="",$S546="",$T546=""),"",IFERROR(IF($S546&lt;&gt;SUMPRODUCT(IFERROR(--MID($T546,SEARCH('Nhân công vận hành'!$A$3:$A$100,$T546)-1,1),0)),"",SUMPRODUCT(IFERROR(--MID($T546,SEARCH('Nhân công vận hành'!$A$3:$A$100,$T546)-1,1),0),'Nhân công vận hành'!#REF!)),""))</f>
        <v/>
      </c>
      <c r="N546" s="186" cm="1">
        <f t="array" ref="N546">IF(OR($B546="",$S546="",$T546=""),"",IFERROR(IF($S546&lt;&gt;SUMPRODUCT(IFERROR(--MID($T546,SEARCH('Nhân công vận hành'!$A$3:$A$100,$T546)-1,1),0)),"",SUMPRODUCT(IFERROR(--MID($T546,SEARCH('Nhân công vận hành'!$A$3:$A$100,$T546)-1,1),0),'Nhân công vận hành'!$E$3:$E$100)),""))</f>
        <v>322000</v>
      </c>
      <c r="O546" s="186" cm="1">
        <f t="array" ref="O546">IF(OR($B546="",$S546="",$T546=""),"",IFERROR(IF($S546&lt;&gt;SUMPRODUCT(IFERROR(--MID($T546,SEARCH('Nhân công vận hành'!$A$3:$A$100,$T546)-1,1),0)),"",SUMPRODUCT(IFERROR(--MID($T546,SEARCH('Nhân công vận hành'!$A$3:$A$100,$T546)-1,1),0),'Nhân công vận hành'!$F$3:$F$100)),""))</f>
        <v>308000</v>
      </c>
      <c r="P546" s="186" t="e">
        <f t="shared" si="81"/>
        <v>#VALUE!</v>
      </c>
      <c r="Q546" s="186">
        <f t="shared" si="82"/>
        <v>799500</v>
      </c>
      <c r="R546" s="186">
        <f t="shared" si="83"/>
        <v>785500</v>
      </c>
      <c r="S546" s="204">
        <v>1</v>
      </c>
      <c r="T546" s="204" t="s">
        <v>1993</v>
      </c>
      <c r="U546" s="154">
        <f>H546</f>
        <v>72</v>
      </c>
      <c r="V546" s="137"/>
      <c r="W546" s="137"/>
      <c r="X546" s="119">
        <f t="shared" si="85"/>
        <v>184496.4</v>
      </c>
      <c r="Y546" s="119">
        <f t="shared" si="86"/>
        <v>69470.866666666669</v>
      </c>
      <c r="Z546" s="119">
        <f t="shared" si="87"/>
        <v>56943.333333333336</v>
      </c>
    </row>
    <row r="547" spans="1:26" ht="31.5">
      <c r="A547" s="144">
        <f>IF(D547="","",SUBTOTAL(3,$D$11:D547))</f>
        <v>391</v>
      </c>
      <c r="B547" s="144" t="s">
        <v>2079</v>
      </c>
      <c r="C547" s="150" t="s">
        <v>1963</v>
      </c>
      <c r="D547" s="145">
        <v>150</v>
      </c>
      <c r="E547" s="151">
        <v>18</v>
      </c>
      <c r="F547" s="152">
        <v>6.1</v>
      </c>
      <c r="G547" s="145">
        <v>5</v>
      </c>
      <c r="H547" s="145">
        <v>67</v>
      </c>
      <c r="I547" s="144" t="s">
        <v>188</v>
      </c>
      <c r="J547" s="144" t="s">
        <v>2052</v>
      </c>
      <c r="K547" s="121">
        <v>156815</v>
      </c>
      <c r="L547" s="80">
        <f t="shared" si="80"/>
        <v>155056.00792500004</v>
      </c>
      <c r="M547" s="186" t="str" cm="1">
        <f t="array" ref="M547">IF(OR($B547="",$S547="",$T547=""),"",IFERROR(IF($S547&lt;&gt;SUMPRODUCT(IFERROR(--MID($T547,SEARCH('Nhân công vận hành'!$A$3:$A$100,$T547)-1,1),0)),"",SUMPRODUCT(IFERROR(--MID($T547,SEARCH('Nhân công vận hành'!$A$3:$A$100,$T547)-1,1),0),'Nhân công vận hành'!#REF!)),""))</f>
        <v/>
      </c>
      <c r="N547" s="186" cm="1">
        <f t="array" ref="N547">IF(OR($B547="",$S547="",$T547=""),"",IFERROR(IF($S547&lt;&gt;SUMPRODUCT(IFERROR(--MID($T547,SEARCH('Nhân công vận hành'!$A$3:$A$100,$T547)-1,1),0)),"",SUMPRODUCT(IFERROR(--MID($T547,SEARCH('Nhân công vận hành'!$A$3:$A$100,$T547)-1,1),0),'Nhân công vận hành'!$E$3:$E$100)),""))</f>
        <v>322000</v>
      </c>
      <c r="O547" s="186" cm="1">
        <f t="array" ref="O547">IF(OR($B547="",$S547="",$T547=""),"",IFERROR(IF($S547&lt;&gt;SUMPRODUCT(IFERROR(--MID($T547,SEARCH('Nhân công vận hành'!$A$3:$A$100,$T547)-1,1),0)),"",SUMPRODUCT(IFERROR(--MID($T547,SEARCH('Nhân công vận hành'!$A$3:$A$100,$T547)-1,1),0),'Nhân công vận hành'!$F$3:$F$100)),""))</f>
        <v>308000</v>
      </c>
      <c r="P547" s="186" t="e">
        <f t="shared" si="81"/>
        <v>#VALUE!</v>
      </c>
      <c r="Q547" s="186">
        <f t="shared" si="82"/>
        <v>762500</v>
      </c>
      <c r="R547" s="186">
        <f t="shared" si="83"/>
        <v>748500</v>
      </c>
      <c r="S547" s="204">
        <v>1</v>
      </c>
      <c r="T547" s="204" t="s">
        <v>1993</v>
      </c>
      <c r="U547" s="154">
        <f>H547</f>
        <v>67</v>
      </c>
      <c r="V547" s="137"/>
      <c r="W547" s="137"/>
      <c r="X547" s="119">
        <f t="shared" si="85"/>
        <v>169360.2</v>
      </c>
      <c r="Y547" s="119">
        <f t="shared" si="86"/>
        <v>63771.433333333334</v>
      </c>
      <c r="Z547" s="119">
        <f t="shared" si="87"/>
        <v>52271.666666666664</v>
      </c>
    </row>
    <row r="548" spans="1:26" ht="31.5">
      <c r="A548" s="144" t="str">
        <f>IF(D548="","",SUBTOTAL(3,$D$11:D548))</f>
        <v/>
      </c>
      <c r="B548" s="148" t="s">
        <v>836</v>
      </c>
      <c r="C548" s="146" t="s">
        <v>837</v>
      </c>
      <c r="D548" s="144"/>
      <c r="E548" s="144"/>
      <c r="F548" s="144"/>
      <c r="G548" s="144"/>
      <c r="H548" s="144"/>
      <c r="I548" s="144"/>
      <c r="J548" s="144">
        <v>0</v>
      </c>
      <c r="K548" s="121"/>
      <c r="L548" s="80">
        <f t="shared" si="80"/>
        <v>0</v>
      </c>
      <c r="M548" s="186"/>
      <c r="N548" s="186"/>
      <c r="O548" s="186"/>
      <c r="P548" s="186"/>
      <c r="Q548" s="186"/>
      <c r="R548" s="186"/>
      <c r="S548" s="204" t="s">
        <v>1992</v>
      </c>
      <c r="T548" s="204" t="s">
        <v>1992</v>
      </c>
      <c r="U548" s="137"/>
      <c r="V548" s="137"/>
      <c r="W548" s="137"/>
      <c r="X548" s="119"/>
      <c r="Y548" s="119"/>
      <c r="Z548" s="119"/>
    </row>
    <row r="549" spans="1:26" ht="31.5">
      <c r="A549" s="144">
        <f>IF(D549="","",SUBTOTAL(3,$D$11:D549))</f>
        <v>392</v>
      </c>
      <c r="B549" s="144" t="s">
        <v>838</v>
      </c>
      <c r="C549" s="150" t="s">
        <v>839</v>
      </c>
      <c r="D549" s="145">
        <v>200</v>
      </c>
      <c r="E549" s="151">
        <v>12</v>
      </c>
      <c r="F549" s="152">
        <v>3.8</v>
      </c>
      <c r="G549" s="145">
        <v>5</v>
      </c>
      <c r="H549" s="145">
        <v>54</v>
      </c>
      <c r="I549" s="144" t="s">
        <v>15</v>
      </c>
      <c r="J549" s="144" t="s">
        <v>2052</v>
      </c>
      <c r="K549" s="121">
        <v>240684</v>
      </c>
      <c r="L549" s="80">
        <f t="shared" si="80"/>
        <v>1127063.4545454544</v>
      </c>
      <c r="M549" s="186" t="str" cm="1">
        <f t="array" ref="M549">IF(OR($B549="",$S549="",$T549=""),"",IFERROR(IF($S549&lt;&gt;SUMPRODUCT(IFERROR(--MID($T549,SEARCH('Nhân công vận hành'!$A$3:$A$100,$T549)-1,1),0)),"",SUMPRODUCT(IFERROR(--MID($T549,SEARCH('Nhân công vận hành'!$A$3:$A$100,$T549)-1,1),0),'Nhân công vận hành'!#REF!)),""))</f>
        <v/>
      </c>
      <c r="N549" s="186" cm="1">
        <f t="array" ref="N549">IF(OR($B549="",$S549="",$T549=""),"",IFERROR(IF($S549&lt;&gt;SUMPRODUCT(IFERROR(--MID($T549,SEARCH('Nhân công vận hành'!$A$3:$A$100,$T549)-1,1),0)),"",SUMPRODUCT(IFERROR(--MID($T549,SEARCH('Nhân công vận hành'!$A$3:$A$100,$T549)-1,1),0),'Nhân công vận hành'!$E$3:$E$100)),""))</f>
        <v>322000</v>
      </c>
      <c r="O549" s="186" cm="1">
        <f t="array" ref="O549">IF(OR($B549="",$S549="",$T549=""),"",IFERROR(IF($S549&lt;&gt;SUMPRODUCT(IFERROR(--MID($T549,SEARCH('Nhân công vận hành'!$A$3:$A$100,$T549)-1,1),0)),"",SUMPRODUCT(IFERROR(--MID($T549,SEARCH('Nhân công vận hành'!$A$3:$A$100,$T549)-1,1),0),'Nhân công vận hành'!$F$3:$F$100)),""))</f>
        <v>308000</v>
      </c>
      <c r="P549" s="186" t="e">
        <f t="shared" si="81"/>
        <v>#VALUE!</v>
      </c>
      <c r="Q549" s="186">
        <f t="shared" si="82"/>
        <v>1684900</v>
      </c>
      <c r="R549" s="186">
        <f t="shared" si="83"/>
        <v>1670900</v>
      </c>
      <c r="S549" s="204">
        <v>1</v>
      </c>
      <c r="T549" s="204" t="s">
        <v>1993</v>
      </c>
      <c r="U549" s="137"/>
      <c r="V549" s="137"/>
      <c r="W549" s="154">
        <f>H549</f>
        <v>54</v>
      </c>
      <c r="X549" s="119">
        <f t="shared" si="85"/>
        <v>129969.36</v>
      </c>
      <c r="Y549" s="119">
        <f t="shared" si="86"/>
        <v>45729.96</v>
      </c>
      <c r="Z549" s="119">
        <f t="shared" si="87"/>
        <v>60171</v>
      </c>
    </row>
    <row r="550" spans="1:26" ht="31.5">
      <c r="A550" s="144">
        <f>IF(D550="","",SUBTOTAL(3,$D$11:D550))</f>
        <v>393</v>
      </c>
      <c r="B550" s="144" t="s">
        <v>840</v>
      </c>
      <c r="C550" s="150" t="s">
        <v>841</v>
      </c>
      <c r="D550" s="145">
        <v>200</v>
      </c>
      <c r="E550" s="151">
        <v>12</v>
      </c>
      <c r="F550" s="152">
        <v>3.5</v>
      </c>
      <c r="G550" s="145">
        <v>5</v>
      </c>
      <c r="H550" s="145">
        <v>127</v>
      </c>
      <c r="I550" s="144" t="s">
        <v>15</v>
      </c>
      <c r="J550" s="144" t="s">
        <v>2052</v>
      </c>
      <c r="K550" s="121">
        <v>505900</v>
      </c>
      <c r="L550" s="80">
        <f t="shared" si="80"/>
        <v>2650686.2727272725</v>
      </c>
      <c r="M550" s="186" t="str" cm="1">
        <f t="array" ref="M550">IF(OR($B550="",$S550="",$T550=""),"",IFERROR(IF($S550&lt;&gt;SUMPRODUCT(IFERROR(--MID($T550,SEARCH('Nhân công vận hành'!$A$3:$A$100,$T550)-1,1),0)),"",SUMPRODUCT(IFERROR(--MID($T550,SEARCH('Nhân công vận hành'!$A$3:$A$100,$T550)-1,1),0),'Nhân công vận hành'!#REF!)),""))</f>
        <v/>
      </c>
      <c r="N550" s="186" cm="1">
        <f t="array" ref="N550">IF(OR($B550="",$S550="",$T550=""),"",IFERROR(IF($S550&lt;&gt;SUMPRODUCT(IFERROR(--MID($T550,SEARCH('Nhân công vận hành'!$A$3:$A$100,$T550)-1,1),0)),"",SUMPRODUCT(IFERROR(--MID($T550,SEARCH('Nhân công vận hành'!$A$3:$A$100,$T550)-1,1),0),'Nhân công vận hành'!$E$3:$E$100)),""))</f>
        <v>322000</v>
      </c>
      <c r="O550" s="186" cm="1">
        <f t="array" ref="O550">IF(OR($B550="",$S550="",$T550=""),"",IFERROR(IF($S550&lt;&gt;SUMPRODUCT(IFERROR(--MID($T550,SEARCH('Nhân công vận hành'!$A$3:$A$100,$T550)-1,1),0)),"",SUMPRODUCT(IFERROR(--MID($T550,SEARCH('Nhân công vận hành'!$A$3:$A$100,$T550)-1,1),0),'Nhân công vận hành'!$F$3:$F$100)),""))</f>
        <v>308000</v>
      </c>
      <c r="P550" s="186" t="e">
        <f t="shared" si="81"/>
        <v>#VALUE!</v>
      </c>
      <c r="Q550" s="186">
        <f t="shared" si="82"/>
        <v>3460900</v>
      </c>
      <c r="R550" s="186">
        <f t="shared" si="83"/>
        <v>3446900</v>
      </c>
      <c r="S550" s="204">
        <v>1</v>
      </c>
      <c r="T550" s="204" t="s">
        <v>1993</v>
      </c>
      <c r="U550" s="137"/>
      <c r="V550" s="137"/>
      <c r="W550" s="154">
        <f>H550</f>
        <v>127</v>
      </c>
      <c r="X550" s="119">
        <f t="shared" si="85"/>
        <v>273186</v>
      </c>
      <c r="Y550" s="119">
        <f t="shared" si="86"/>
        <v>88532.5</v>
      </c>
      <c r="Z550" s="119">
        <f t="shared" si="87"/>
        <v>126475</v>
      </c>
    </row>
    <row r="551" spans="1:26" ht="31.5">
      <c r="A551" s="144">
        <f>IF(D551="","",SUBTOTAL(3,$D$11:D551))</f>
        <v>394</v>
      </c>
      <c r="B551" s="144" t="s">
        <v>842</v>
      </c>
      <c r="C551" s="150" t="s">
        <v>843</v>
      </c>
      <c r="D551" s="145">
        <v>200</v>
      </c>
      <c r="E551" s="151">
        <v>12</v>
      </c>
      <c r="F551" s="152">
        <v>3.3</v>
      </c>
      <c r="G551" s="145">
        <v>5</v>
      </c>
      <c r="H551" s="145">
        <v>136</v>
      </c>
      <c r="I551" s="144" t="s">
        <v>15</v>
      </c>
      <c r="J551" s="144" t="s">
        <v>2052</v>
      </c>
      <c r="K551" s="121">
        <v>541420</v>
      </c>
      <c r="L551" s="80">
        <f t="shared" si="80"/>
        <v>2838530.1818181816</v>
      </c>
      <c r="M551" s="186" t="str" cm="1">
        <f t="array" ref="M551">IF(OR($B551="",$S551="",$T551=""),"",IFERROR(IF($S551&lt;&gt;SUMPRODUCT(IFERROR(--MID($T551,SEARCH('Nhân công vận hành'!$A$3:$A$100,$T551)-1,1),0)),"",SUMPRODUCT(IFERROR(--MID($T551,SEARCH('Nhân công vận hành'!$A$3:$A$100,$T551)-1,1),0),'Nhân công vận hành'!#REF!)),""))</f>
        <v/>
      </c>
      <c r="N551" s="186" cm="1">
        <f t="array" ref="N551">IF(OR($B551="",$S551="",$T551=""),"",IFERROR(IF($S551&lt;&gt;SUMPRODUCT(IFERROR(--MID($T551,SEARCH('Nhân công vận hành'!$A$3:$A$100,$T551)-1,1),0)),"",SUMPRODUCT(IFERROR(--MID($T551,SEARCH('Nhân công vận hành'!$A$3:$A$100,$T551)-1,1),0),'Nhân công vận hành'!$E$3:$E$100)),""))</f>
        <v>322000</v>
      </c>
      <c r="O551" s="186" cm="1">
        <f t="array" ref="O551">IF(OR($B551="",$S551="",$T551=""),"",IFERROR(IF($S551&lt;&gt;SUMPRODUCT(IFERROR(--MID($T551,SEARCH('Nhân công vận hành'!$A$3:$A$100,$T551)-1,1),0)),"",SUMPRODUCT(IFERROR(--MID($T551,SEARCH('Nhân công vận hành'!$A$3:$A$100,$T551)-1,1),0),'Nhân công vận hành'!$F$3:$F$100)),""))</f>
        <v>308000</v>
      </c>
      <c r="P551" s="186" t="e">
        <f t="shared" si="81"/>
        <v>#VALUE!</v>
      </c>
      <c r="Q551" s="186">
        <f t="shared" si="82"/>
        <v>3677600</v>
      </c>
      <c r="R551" s="186">
        <f t="shared" si="83"/>
        <v>3663600</v>
      </c>
      <c r="S551" s="204">
        <v>1</v>
      </c>
      <c r="T551" s="204" t="s">
        <v>1993</v>
      </c>
      <c r="U551" s="137"/>
      <c r="V551" s="137"/>
      <c r="W551" s="154">
        <f>H551</f>
        <v>136</v>
      </c>
      <c r="X551" s="119">
        <f t="shared" si="85"/>
        <v>292366.8</v>
      </c>
      <c r="Y551" s="119">
        <f t="shared" si="86"/>
        <v>89334.3</v>
      </c>
      <c r="Z551" s="119">
        <f t="shared" si="87"/>
        <v>135355</v>
      </c>
    </row>
    <row r="552" spans="1:26" ht="31.5">
      <c r="A552" s="144">
        <f>IF(D552="","",SUBTOTAL(3,$D$11:D552))</f>
        <v>395</v>
      </c>
      <c r="B552" s="144" t="s">
        <v>844</v>
      </c>
      <c r="C552" s="150" t="s">
        <v>845</v>
      </c>
      <c r="D552" s="145">
        <v>200</v>
      </c>
      <c r="E552" s="151">
        <v>12</v>
      </c>
      <c r="F552" s="152">
        <v>3.1</v>
      </c>
      <c r="G552" s="145">
        <v>5</v>
      </c>
      <c r="H552" s="145">
        <v>168</v>
      </c>
      <c r="I552" s="144" t="s">
        <v>15</v>
      </c>
      <c r="J552" s="144" t="s">
        <v>2052</v>
      </c>
      <c r="K552" s="121">
        <v>659820</v>
      </c>
      <c r="L552" s="80">
        <f t="shared" si="80"/>
        <v>3506419.6363636358</v>
      </c>
      <c r="M552" s="186" t="str" cm="1">
        <f t="array" ref="M552">IF(OR($B552="",$S552="",$T552=""),"",IFERROR(IF($S552&lt;&gt;SUMPRODUCT(IFERROR(--MID($T552,SEARCH('Nhân công vận hành'!$A$3:$A$100,$T552)-1,1),0)),"",SUMPRODUCT(IFERROR(--MID($T552,SEARCH('Nhân công vận hành'!$A$3:$A$100,$T552)-1,1),0),'Nhân công vận hành'!#REF!)),""))</f>
        <v/>
      </c>
      <c r="N552" s="186" cm="1">
        <f t="array" ref="N552">IF(OR($B552="",$S552="",$T552=""),"",IFERROR(IF($S552&lt;&gt;SUMPRODUCT(IFERROR(--MID($T552,SEARCH('Nhân công vận hành'!$A$3:$A$100,$T552)-1,1),0)),"",SUMPRODUCT(IFERROR(--MID($T552,SEARCH('Nhân công vận hành'!$A$3:$A$100,$T552)-1,1),0),'Nhân công vận hành'!$E$3:$E$100)),""))</f>
        <v>322000</v>
      </c>
      <c r="O552" s="186" cm="1">
        <f t="array" ref="O552">IF(OR($B552="",$S552="",$T552=""),"",IFERROR(IF($S552&lt;&gt;SUMPRODUCT(IFERROR(--MID($T552,SEARCH('Nhân công vận hành'!$A$3:$A$100,$T552)-1,1),0)),"",SUMPRODUCT(IFERROR(--MID($T552,SEARCH('Nhân công vận hành'!$A$3:$A$100,$T552)-1,1),0),'Nhân công vận hành'!$F$3:$F$100)),""))</f>
        <v>308000</v>
      </c>
      <c r="P552" s="186" t="e">
        <f t="shared" si="81"/>
        <v>#VALUE!</v>
      </c>
      <c r="Q552" s="186">
        <f t="shared" si="82"/>
        <v>4451900</v>
      </c>
      <c r="R552" s="186">
        <f t="shared" si="83"/>
        <v>4437900</v>
      </c>
      <c r="S552" s="204">
        <v>1</v>
      </c>
      <c r="T552" s="204" t="s">
        <v>1993</v>
      </c>
      <c r="U552" s="137"/>
      <c r="V552" s="137"/>
      <c r="W552" s="154">
        <f>H552</f>
        <v>168</v>
      </c>
      <c r="X552" s="119">
        <f t="shared" si="85"/>
        <v>356302.8</v>
      </c>
      <c r="Y552" s="119">
        <f t="shared" si="86"/>
        <v>102272.1</v>
      </c>
      <c r="Z552" s="119">
        <f t="shared" si="87"/>
        <v>164955</v>
      </c>
    </row>
    <row r="553" spans="1:26" s="228" customFormat="1" ht="31.5">
      <c r="A553" s="220">
        <f>IF(D553="","",SUBTOTAL(3,$D$11:D553))</f>
        <v>396</v>
      </c>
      <c r="B553" s="220" t="s">
        <v>2080</v>
      </c>
      <c r="C553" s="221" t="s">
        <v>1964</v>
      </c>
      <c r="D553" s="222">
        <v>200</v>
      </c>
      <c r="E553" s="223">
        <v>12</v>
      </c>
      <c r="F553" s="224">
        <v>3.8</v>
      </c>
      <c r="G553" s="222">
        <v>5</v>
      </c>
      <c r="H553" s="222">
        <v>210</v>
      </c>
      <c r="I553" s="220" t="s">
        <v>15</v>
      </c>
      <c r="J553" s="220" t="s">
        <v>2052</v>
      </c>
      <c r="K553" s="121"/>
      <c r="L553" s="80">
        <f t="shared" si="80"/>
        <v>4383024.5454545449</v>
      </c>
      <c r="M553" s="211"/>
      <c r="N553" s="121"/>
      <c r="O553" s="121"/>
      <c r="P553" s="211"/>
      <c r="Q553" s="121"/>
      <c r="R553" s="121"/>
      <c r="S553" s="225">
        <v>1</v>
      </c>
      <c r="T553" s="225" t="s">
        <v>1993</v>
      </c>
      <c r="U553" s="226"/>
      <c r="V553" s="226"/>
      <c r="W553" s="227">
        <f>H553</f>
        <v>210</v>
      </c>
      <c r="X553" s="119" t="str">
        <f t="shared" si="85"/>
        <v/>
      </c>
      <c r="Y553" s="119" t="str">
        <f t="shared" si="86"/>
        <v/>
      </c>
      <c r="Z553" s="119" t="str">
        <f t="shared" si="87"/>
        <v/>
      </c>
    </row>
    <row r="554" spans="1:26" ht="31.5">
      <c r="A554" s="144" t="str">
        <f>IF(D554="","",SUBTOTAL(3,$D$11:D554))</f>
        <v/>
      </c>
      <c r="B554" s="148" t="s">
        <v>846</v>
      </c>
      <c r="C554" s="146" t="s">
        <v>847</v>
      </c>
      <c r="D554" s="144"/>
      <c r="E554" s="144"/>
      <c r="F554" s="144"/>
      <c r="G554" s="144"/>
      <c r="H554" s="144"/>
      <c r="I554" s="144"/>
      <c r="J554" s="144">
        <v>0</v>
      </c>
      <c r="K554" s="121"/>
      <c r="L554" s="80">
        <f t="shared" si="80"/>
        <v>0</v>
      </c>
      <c r="M554" s="186"/>
      <c r="N554" s="186"/>
      <c r="O554" s="186"/>
      <c r="P554" s="186"/>
      <c r="Q554" s="186"/>
      <c r="R554" s="186"/>
      <c r="S554" s="204" t="s">
        <v>1992</v>
      </c>
      <c r="T554" s="204" t="s">
        <v>1992</v>
      </c>
      <c r="U554" s="137"/>
      <c r="V554" s="137"/>
      <c r="W554" s="137"/>
      <c r="X554" s="119"/>
      <c r="Y554" s="119"/>
      <c r="Z554" s="119"/>
    </row>
    <row r="555" spans="1:26" ht="47.25">
      <c r="A555" s="144">
        <f>IF(D555="","",SUBTOTAL(3,$D$11:D555))</f>
        <v>397</v>
      </c>
      <c r="B555" s="144" t="s">
        <v>848</v>
      </c>
      <c r="C555" s="150" t="s">
        <v>1851</v>
      </c>
      <c r="D555" s="145">
        <v>260</v>
      </c>
      <c r="E555" s="151">
        <v>13</v>
      </c>
      <c r="F555" s="152">
        <v>5.4</v>
      </c>
      <c r="G555" s="145">
        <v>6</v>
      </c>
      <c r="H555" s="145">
        <v>53</v>
      </c>
      <c r="I555" s="144" t="s">
        <v>15</v>
      </c>
      <c r="J555" s="144" t="s">
        <v>2053</v>
      </c>
      <c r="K555" s="121">
        <v>2508786</v>
      </c>
      <c r="L555" s="80">
        <f t="shared" si="80"/>
        <v>1106191.9090909089</v>
      </c>
      <c r="M555" s="186" t="str" cm="1">
        <f t="array" ref="M555">IF(OR($B555="",$S555="",$T555=""),"",IFERROR(IF($S555&lt;&gt;SUMPRODUCT(IFERROR(--MID($T555,SEARCH('Nhân công vận hành'!$A$3:$A$100,$T555)-1,1),0)),"",SUMPRODUCT(IFERROR(--MID($T555,SEARCH('Nhân công vận hành'!$A$3:$A$100,$T555)-1,1),0),'Nhân công vận hành'!#REF!)),""))</f>
        <v/>
      </c>
      <c r="N555" s="186" cm="1">
        <f t="array" ref="N555">IF(OR($B555="",$S555="",$T555=""),"",IFERROR(IF($S555&lt;&gt;SUMPRODUCT(IFERROR(--MID($T555,SEARCH('Nhân công vận hành'!$A$3:$A$100,$T555)-1,1),0)),"",SUMPRODUCT(IFERROR(--MID($T555,SEARCH('Nhân công vận hành'!$A$3:$A$100,$T555)-1,1),0),'Nhân công vận hành'!$E$3:$E$100)),""))</f>
        <v>624000</v>
      </c>
      <c r="O555" s="186" cm="1">
        <f t="array" ref="O555">IF(OR($B555="",$S555="",$T555=""),"",IFERROR(IF($S555&lt;&gt;SUMPRODUCT(IFERROR(--MID($T555,SEARCH('Nhân công vận hành'!$A$3:$A$100,$T555)-1,1),0)),"",SUMPRODUCT(IFERROR(--MID($T555,SEARCH('Nhân công vận hành'!$A$3:$A$100,$T555)-1,1),0),'Nhân công vận hành'!$F$3:$F$100)),""))</f>
        <v>597000</v>
      </c>
      <c r="P555" s="186" t="e">
        <f t="shared" si="81"/>
        <v>#VALUE!</v>
      </c>
      <c r="Q555" s="186">
        <f t="shared" si="82"/>
        <v>3959200</v>
      </c>
      <c r="R555" s="186">
        <f t="shared" si="83"/>
        <v>3932200</v>
      </c>
      <c r="S555" s="204">
        <v>2</v>
      </c>
      <c r="T555" s="204" t="s">
        <v>1994</v>
      </c>
      <c r="U555" s="137"/>
      <c r="V555" s="137"/>
      <c r="W555" s="154">
        <f>H555</f>
        <v>53</v>
      </c>
      <c r="X555" s="119">
        <f t="shared" si="85"/>
        <v>1128953.7</v>
      </c>
      <c r="Y555" s="119">
        <f t="shared" si="86"/>
        <v>521055.55384615395</v>
      </c>
      <c r="Z555" s="119">
        <f t="shared" si="87"/>
        <v>578950.61538461538</v>
      </c>
    </row>
    <row r="556" spans="1:26" ht="47.25">
      <c r="A556" s="144">
        <f>IF(D556="","",SUBTOTAL(3,$D$11:D556))</f>
        <v>398</v>
      </c>
      <c r="B556" s="144" t="s">
        <v>849</v>
      </c>
      <c r="C556" s="150" t="s">
        <v>1852</v>
      </c>
      <c r="D556" s="145">
        <v>260</v>
      </c>
      <c r="E556" s="151">
        <v>13</v>
      </c>
      <c r="F556" s="152">
        <v>5</v>
      </c>
      <c r="G556" s="145">
        <v>6</v>
      </c>
      <c r="H556" s="145">
        <v>60</v>
      </c>
      <c r="I556" s="144" t="s">
        <v>15</v>
      </c>
      <c r="J556" s="144" t="s">
        <v>2053</v>
      </c>
      <c r="K556" s="121">
        <v>2809744</v>
      </c>
      <c r="L556" s="80">
        <f t="shared" si="80"/>
        <v>1252292.7272727271</v>
      </c>
      <c r="M556" s="186" t="str" cm="1">
        <f t="array" ref="M556">IF(OR($B556="",$S556="",$T556=""),"",IFERROR(IF($S556&lt;&gt;SUMPRODUCT(IFERROR(--MID($T556,SEARCH('Nhân công vận hành'!$A$3:$A$100,$T556)-1,1),0)),"",SUMPRODUCT(IFERROR(--MID($T556,SEARCH('Nhân công vận hành'!$A$3:$A$100,$T556)-1,1),0),'Nhân công vận hành'!#REF!)),""))</f>
        <v/>
      </c>
      <c r="N556" s="186" cm="1">
        <f t="array" ref="N556">IF(OR($B556="",$S556="",$T556=""),"",IFERROR(IF($S556&lt;&gt;SUMPRODUCT(IFERROR(--MID($T556,SEARCH('Nhân công vận hành'!$A$3:$A$100,$T556)-1,1),0)),"",SUMPRODUCT(IFERROR(--MID($T556,SEARCH('Nhân công vận hành'!$A$3:$A$100,$T556)-1,1),0),'Nhân công vận hành'!$E$3:$E$100)),""))</f>
        <v>624000</v>
      </c>
      <c r="O556" s="186" cm="1">
        <f t="array" ref="O556">IF(OR($B556="",$S556="",$T556=""),"",IFERROR(IF($S556&lt;&gt;SUMPRODUCT(IFERROR(--MID($T556,SEARCH('Nhân công vận hành'!$A$3:$A$100,$T556)-1,1),0)),"",SUMPRODUCT(IFERROR(--MID($T556,SEARCH('Nhân công vận hành'!$A$3:$A$100,$T556)-1,1),0),'Nhân công vận hành'!$F$3:$F$100)),""))</f>
        <v>597000</v>
      </c>
      <c r="P556" s="186" t="e">
        <f t="shared" si="81"/>
        <v>#VALUE!</v>
      </c>
      <c r="Q556" s="186">
        <f t="shared" si="82"/>
        <v>4329400</v>
      </c>
      <c r="R556" s="186">
        <f t="shared" si="83"/>
        <v>4302400</v>
      </c>
      <c r="S556" s="204">
        <v>2</v>
      </c>
      <c r="T556" s="204" t="s">
        <v>1994</v>
      </c>
      <c r="U556" s="137"/>
      <c r="V556" s="137"/>
      <c r="W556" s="154">
        <f>H556</f>
        <v>60</v>
      </c>
      <c r="X556" s="119">
        <f t="shared" si="85"/>
        <v>1264384.8</v>
      </c>
      <c r="Y556" s="119">
        <f t="shared" si="86"/>
        <v>540335.38461538462</v>
      </c>
      <c r="Z556" s="119">
        <f t="shared" si="87"/>
        <v>648402.4615384615</v>
      </c>
    </row>
    <row r="557" spans="1:26" ht="31.5">
      <c r="A557" s="144" t="str">
        <f>IF(D557="","",SUBTOTAL(3,$D$11:D557))</f>
        <v/>
      </c>
      <c r="B557" s="148" t="s">
        <v>850</v>
      </c>
      <c r="C557" s="146" t="s">
        <v>851</v>
      </c>
      <c r="D557" s="144"/>
      <c r="E557" s="144"/>
      <c r="F557" s="144"/>
      <c r="G557" s="144"/>
      <c r="H557" s="144"/>
      <c r="I557" s="144"/>
      <c r="J557" s="144">
        <v>0</v>
      </c>
      <c r="K557" s="121"/>
      <c r="L557" s="80">
        <f t="shared" si="80"/>
        <v>0</v>
      </c>
      <c r="M557" s="186"/>
      <c r="N557" s="186"/>
      <c r="O557" s="186"/>
      <c r="P557" s="186"/>
      <c r="Q557" s="186"/>
      <c r="R557" s="186"/>
      <c r="S557" s="204" t="s">
        <v>1992</v>
      </c>
      <c r="T557" s="204" t="s">
        <v>1992</v>
      </c>
      <c r="U557" s="137"/>
      <c r="V557" s="137"/>
      <c r="W557" s="137"/>
      <c r="X557" s="119"/>
      <c r="Y557" s="119"/>
      <c r="Z557" s="119"/>
    </row>
    <row r="558" spans="1:26" ht="31.5">
      <c r="A558" s="144">
        <f>IF(D558="","",SUBTOTAL(3,$D$11:D558))</f>
        <v>399</v>
      </c>
      <c r="B558" s="144" t="s">
        <v>852</v>
      </c>
      <c r="C558" s="150" t="s">
        <v>1893</v>
      </c>
      <c r="D558" s="145">
        <v>220</v>
      </c>
      <c r="E558" s="151">
        <v>13</v>
      </c>
      <c r="F558" s="152">
        <v>6.5</v>
      </c>
      <c r="G558" s="145">
        <v>5</v>
      </c>
      <c r="H558" s="145">
        <v>182</v>
      </c>
      <c r="I558" s="144" t="s">
        <v>188</v>
      </c>
      <c r="J558" s="144" t="s">
        <v>2054</v>
      </c>
      <c r="K558" s="121">
        <v>1245106</v>
      </c>
      <c r="L558" s="80">
        <f t="shared" si="80"/>
        <v>421196.91705000011</v>
      </c>
      <c r="M558" s="186" t="str" cm="1">
        <f t="array" ref="M558">IF(OR($B558="",$S558="",$T558=""),"",IFERROR(IF($S558&lt;&gt;SUMPRODUCT(IFERROR(--MID($T558,SEARCH('Nhân công vận hành'!$A$3:$A$100,$T558)-1,1),0)),"",SUMPRODUCT(IFERROR(--MID($T558,SEARCH('Nhân công vận hành'!$A$3:$A$100,$T558)-1,1),0),'Nhân công vận hành'!#REF!)),""))</f>
        <v/>
      </c>
      <c r="N558" s="186" cm="1">
        <f t="array" ref="N558">IF(OR($B558="",$S558="",$T558=""),"",IFERROR(IF($S558&lt;&gt;SUMPRODUCT(IFERROR(--MID($T558,SEARCH('Nhân công vận hành'!$A$3:$A$100,$T558)-1,1),0)),"",SUMPRODUCT(IFERROR(--MID($T558,SEARCH('Nhân công vận hành'!$A$3:$A$100,$T558)-1,1),0),'Nhân công vận hành'!$E$3:$E$100)),""))</f>
        <v>644000</v>
      </c>
      <c r="O558" s="186" cm="1">
        <f t="array" ref="O558">IF(OR($B558="",$S558="",$T558=""),"",IFERROR(IF($S558&lt;&gt;SUMPRODUCT(IFERROR(--MID($T558,SEARCH('Nhân công vận hành'!$A$3:$A$100,$T558)-1,1),0)),"",SUMPRODUCT(IFERROR(--MID($T558,SEARCH('Nhân công vận hành'!$A$3:$A$100,$T558)-1,1),0),'Nhân công vận hành'!$F$3:$F$100)),""))</f>
        <v>616000</v>
      </c>
      <c r="P558" s="186" t="e">
        <f t="shared" si="81"/>
        <v>#VALUE!</v>
      </c>
      <c r="Q558" s="186">
        <f t="shared" si="82"/>
        <v>2378200</v>
      </c>
      <c r="R558" s="186">
        <f t="shared" si="83"/>
        <v>2350200</v>
      </c>
      <c r="S558" s="204">
        <v>2</v>
      </c>
      <c r="T558" s="204" t="s">
        <v>1995</v>
      </c>
      <c r="U558" s="154">
        <f>H558</f>
        <v>182</v>
      </c>
      <c r="V558" s="137"/>
      <c r="W558" s="137"/>
      <c r="X558" s="119">
        <f t="shared" si="85"/>
        <v>662170.00909090904</v>
      </c>
      <c r="Y558" s="119">
        <f t="shared" si="86"/>
        <v>367872.22727272729</v>
      </c>
      <c r="Z558" s="119">
        <f t="shared" si="87"/>
        <v>282978.63636363635</v>
      </c>
    </row>
    <row r="559" spans="1:26" ht="31.5">
      <c r="A559" s="144">
        <f>IF(D559="","",SUBTOTAL(3,$D$11:D559))</f>
        <v>400</v>
      </c>
      <c r="B559" s="144" t="s">
        <v>853</v>
      </c>
      <c r="C559" s="150" t="s">
        <v>1894</v>
      </c>
      <c r="D559" s="145">
        <v>220</v>
      </c>
      <c r="E559" s="151">
        <v>13</v>
      </c>
      <c r="F559" s="152">
        <v>6.5</v>
      </c>
      <c r="G559" s="145">
        <v>5</v>
      </c>
      <c r="H559" s="145">
        <v>248</v>
      </c>
      <c r="I559" s="144" t="s">
        <v>188</v>
      </c>
      <c r="J559" s="144" t="s">
        <v>2054</v>
      </c>
      <c r="K559" s="121">
        <v>1711849</v>
      </c>
      <c r="L559" s="80">
        <f t="shared" si="80"/>
        <v>573938.65620000008</v>
      </c>
      <c r="M559" s="186" t="str" cm="1">
        <f t="array" ref="M559">IF(OR($B559="",$S559="",$T559=""),"",IFERROR(IF($S559&lt;&gt;SUMPRODUCT(IFERROR(--MID($T559,SEARCH('Nhân công vận hành'!$A$3:$A$100,$T559)-1,1),0)),"",SUMPRODUCT(IFERROR(--MID($T559,SEARCH('Nhân công vận hành'!$A$3:$A$100,$T559)-1,1),0),'Nhân công vận hành'!#REF!)),""))</f>
        <v/>
      </c>
      <c r="N559" s="186" cm="1">
        <f t="array" ref="N559">IF(OR($B559="",$S559="",$T559=""),"",IFERROR(IF($S559&lt;&gt;SUMPRODUCT(IFERROR(--MID($T559,SEARCH('Nhân công vận hành'!$A$3:$A$100,$T559)-1,1),0)),"",SUMPRODUCT(IFERROR(--MID($T559,SEARCH('Nhân công vận hành'!$A$3:$A$100,$T559)-1,1),0),'Nhân công vận hành'!$E$3:$E$100)),""))</f>
        <v>644000</v>
      </c>
      <c r="O559" s="186" cm="1">
        <f t="array" ref="O559">IF(OR($B559="",$S559="",$T559=""),"",IFERROR(IF($S559&lt;&gt;SUMPRODUCT(IFERROR(--MID($T559,SEARCH('Nhân công vận hành'!$A$3:$A$100,$T559)-1,1),0)),"",SUMPRODUCT(IFERROR(--MID($T559,SEARCH('Nhân công vận hành'!$A$3:$A$100,$T559)-1,1),0),'Nhân công vận hành'!$F$3:$F$100)),""))</f>
        <v>616000</v>
      </c>
      <c r="P559" s="186" t="e">
        <f t="shared" si="81"/>
        <v>#VALUE!</v>
      </c>
      <c r="Q559" s="186">
        <f t="shared" si="82"/>
        <v>3023200</v>
      </c>
      <c r="R559" s="186">
        <f t="shared" si="83"/>
        <v>2995200</v>
      </c>
      <c r="S559" s="204">
        <v>2</v>
      </c>
      <c r="T559" s="204" t="s">
        <v>1995</v>
      </c>
      <c r="U559" s="154">
        <f>H559</f>
        <v>248</v>
      </c>
      <c r="V559" s="137"/>
      <c r="W559" s="137"/>
      <c r="X559" s="119">
        <f t="shared" si="85"/>
        <v>910392.42272727273</v>
      </c>
      <c r="Y559" s="119">
        <f t="shared" si="86"/>
        <v>505773.56818181818</v>
      </c>
      <c r="Z559" s="119">
        <f t="shared" si="87"/>
        <v>389056.59090909088</v>
      </c>
    </row>
    <row r="560" spans="1:26" ht="31.5">
      <c r="A560" s="144" t="str">
        <f>IF(D560="","",SUBTOTAL(3,$D$11:D560))</f>
        <v/>
      </c>
      <c r="B560" s="148" t="s">
        <v>854</v>
      </c>
      <c r="C560" s="146" t="s">
        <v>855</v>
      </c>
      <c r="D560" s="144"/>
      <c r="E560" s="144"/>
      <c r="F560" s="144"/>
      <c r="G560" s="144"/>
      <c r="H560" s="144"/>
      <c r="I560" s="144"/>
      <c r="J560" s="144">
        <v>0</v>
      </c>
      <c r="K560" s="121"/>
      <c r="L560" s="80">
        <f t="shared" si="80"/>
        <v>0</v>
      </c>
      <c r="M560" s="186"/>
      <c r="N560" s="186"/>
      <c r="O560" s="186"/>
      <c r="P560" s="186"/>
      <c r="Q560" s="186"/>
      <c r="R560" s="186"/>
      <c r="S560" s="204" t="s">
        <v>1992</v>
      </c>
      <c r="T560" s="204" t="s">
        <v>1992</v>
      </c>
      <c r="U560" s="137"/>
      <c r="V560" s="137"/>
      <c r="W560" s="137"/>
      <c r="X560" s="119"/>
      <c r="Y560" s="119"/>
      <c r="Z560" s="119"/>
    </row>
    <row r="561" spans="1:26" ht="31.5">
      <c r="A561" s="144">
        <f>IF(D561="","",SUBTOTAL(3,$D$11:D561))</f>
        <v>401</v>
      </c>
      <c r="B561" s="144" t="s">
        <v>856</v>
      </c>
      <c r="C561" s="150" t="s">
        <v>1895</v>
      </c>
      <c r="D561" s="145">
        <v>200</v>
      </c>
      <c r="E561" s="151">
        <v>13</v>
      </c>
      <c r="F561" s="152">
        <v>4.9000000000000004</v>
      </c>
      <c r="G561" s="145">
        <v>6</v>
      </c>
      <c r="H561" s="145">
        <v>54</v>
      </c>
      <c r="I561" s="144" t="s">
        <v>188</v>
      </c>
      <c r="J561" s="144" t="s">
        <v>2052</v>
      </c>
      <c r="K561" s="121">
        <v>1734436</v>
      </c>
      <c r="L561" s="80">
        <f t="shared" si="80"/>
        <v>124970.51385000002</v>
      </c>
      <c r="M561" s="186" t="str" cm="1">
        <f t="array" ref="M561">IF(OR($B561="",$S561="",$T561=""),"",IFERROR(IF($S561&lt;&gt;SUMPRODUCT(IFERROR(--MID($T561,SEARCH('Nhân công vận hành'!$A$3:$A$100,$T561)-1,1),0)),"",SUMPRODUCT(IFERROR(--MID($T561,SEARCH('Nhân công vận hành'!$A$3:$A$100,$T561)-1,1),0),'Nhân công vận hành'!#REF!)),""))</f>
        <v/>
      </c>
      <c r="N561" s="186" cm="1">
        <f t="array" ref="N561">IF(OR($B561="",$S561="",$T561=""),"",IFERROR(IF($S561&lt;&gt;SUMPRODUCT(IFERROR(--MID($T561,SEARCH('Nhân công vận hành'!$A$3:$A$100,$T561)-1,1),0)),"",SUMPRODUCT(IFERROR(--MID($T561,SEARCH('Nhân công vận hành'!$A$3:$A$100,$T561)-1,1),0),'Nhân công vận hành'!$E$3:$E$100)),""))</f>
        <v>322000</v>
      </c>
      <c r="O561" s="186" cm="1">
        <f t="array" ref="O561">IF(OR($B561="",$S561="",$T561=""),"",IFERROR(IF($S561&lt;&gt;SUMPRODUCT(IFERROR(--MID($T561,SEARCH('Nhân công vận hành'!$A$3:$A$100,$T561)-1,1),0)),"",SUMPRODUCT(IFERROR(--MID($T561,SEARCH('Nhân công vận hành'!$A$3:$A$100,$T561)-1,1),0),'Nhân công vận hành'!$F$3:$F$100)),""))</f>
        <v>308000</v>
      </c>
      <c r="P561" s="186" t="e">
        <f t="shared" si="81"/>
        <v>#VALUE!</v>
      </c>
      <c r="Q561" s="186">
        <f t="shared" si="82"/>
        <v>2406900</v>
      </c>
      <c r="R561" s="186">
        <f t="shared" si="83"/>
        <v>2392900</v>
      </c>
      <c r="S561" s="204">
        <v>1</v>
      </c>
      <c r="T561" s="204" t="s">
        <v>1993</v>
      </c>
      <c r="U561" s="154">
        <f>H561</f>
        <v>54</v>
      </c>
      <c r="V561" s="137"/>
      <c r="W561" s="137"/>
      <c r="X561" s="119">
        <f t="shared" si="85"/>
        <v>1014645.06</v>
      </c>
      <c r="Y561" s="119">
        <f t="shared" si="86"/>
        <v>424936.82</v>
      </c>
      <c r="Z561" s="119">
        <f t="shared" si="87"/>
        <v>520330.8</v>
      </c>
    </row>
    <row r="562" spans="1:26" ht="31.5">
      <c r="A562" s="144">
        <f>IF(D562="","",SUBTOTAL(3,$D$11:D562))</f>
        <v>402</v>
      </c>
      <c r="B562" s="144" t="s">
        <v>857</v>
      </c>
      <c r="C562" s="150" t="s">
        <v>1896</v>
      </c>
      <c r="D562" s="145">
        <v>200</v>
      </c>
      <c r="E562" s="151">
        <v>13</v>
      </c>
      <c r="F562" s="152">
        <v>4.5</v>
      </c>
      <c r="G562" s="145">
        <v>6</v>
      </c>
      <c r="H562" s="145">
        <v>429</v>
      </c>
      <c r="I562" s="144" t="s">
        <v>188</v>
      </c>
      <c r="J562" s="144" t="s">
        <v>2052</v>
      </c>
      <c r="K562" s="121">
        <v>6737447</v>
      </c>
      <c r="L562" s="80">
        <f t="shared" si="80"/>
        <v>992821.30447500024</v>
      </c>
      <c r="M562" s="186" t="str" cm="1">
        <f t="array" ref="M562">IF(OR($B562="",$S562="",$T562=""),"",IFERROR(IF($S562&lt;&gt;SUMPRODUCT(IFERROR(--MID($T562,SEARCH('Nhân công vận hành'!$A$3:$A$100,$T562)-1,1),0)),"",SUMPRODUCT(IFERROR(--MID($T562,SEARCH('Nhân công vận hành'!$A$3:$A$100,$T562)-1,1),0),'Nhân công vận hành'!#REF!)),""))</f>
        <v/>
      </c>
      <c r="N562" s="186" cm="1">
        <f t="array" ref="N562">IF(OR($B562="",$S562="",$T562=""),"",IFERROR(IF($S562&lt;&gt;SUMPRODUCT(IFERROR(--MID($T562,SEARCH('Nhân công vận hành'!$A$3:$A$100,$T562)-1,1),0)),"",SUMPRODUCT(IFERROR(--MID($T562,SEARCH('Nhân công vận hành'!$A$3:$A$100,$T562)-1,1),0),'Nhân công vận hành'!$E$3:$E$100)),""))</f>
        <v>322000</v>
      </c>
      <c r="O562" s="186" cm="1">
        <f t="array" ref="O562">IF(OR($B562="",$S562="",$T562=""),"",IFERROR(IF($S562&lt;&gt;SUMPRODUCT(IFERROR(--MID($T562,SEARCH('Nhân công vận hành'!$A$3:$A$100,$T562)-1,1),0)),"",SUMPRODUCT(IFERROR(--MID($T562,SEARCH('Nhân công vận hành'!$A$3:$A$100,$T562)-1,1),0),'Nhân công vận hành'!$F$3:$F$100)),""))</f>
        <v>308000</v>
      </c>
      <c r="P562" s="186" t="e">
        <f t="shared" si="81"/>
        <v>#VALUE!</v>
      </c>
      <c r="Q562" s="186">
        <f t="shared" si="82"/>
        <v>8793400</v>
      </c>
      <c r="R562" s="186">
        <f t="shared" si="83"/>
        <v>8779400</v>
      </c>
      <c r="S562" s="204">
        <v>1</v>
      </c>
      <c r="T562" s="204" t="s">
        <v>1993</v>
      </c>
      <c r="U562" s="154">
        <f>H562</f>
        <v>429</v>
      </c>
      <c r="V562" s="137"/>
      <c r="W562" s="137"/>
      <c r="X562" s="119">
        <f t="shared" si="85"/>
        <v>3941406.4950000001</v>
      </c>
      <c r="Y562" s="119">
        <f t="shared" si="86"/>
        <v>1515925.575</v>
      </c>
      <c r="Z562" s="119">
        <f t="shared" si="87"/>
        <v>2021234.1</v>
      </c>
    </row>
    <row r="563" spans="1:26" ht="31.5">
      <c r="A563" s="144" t="str">
        <f>IF(D563="","",SUBTOTAL(3,$D$11:D563))</f>
        <v/>
      </c>
      <c r="B563" s="148" t="s">
        <v>858</v>
      </c>
      <c r="C563" s="146" t="s">
        <v>859</v>
      </c>
      <c r="D563" s="144"/>
      <c r="E563" s="144"/>
      <c r="F563" s="144"/>
      <c r="G563" s="144"/>
      <c r="H563" s="144"/>
      <c r="I563" s="144"/>
      <c r="J563" s="144">
        <v>0</v>
      </c>
      <c r="K563" s="121"/>
      <c r="L563" s="80">
        <f t="shared" si="80"/>
        <v>0</v>
      </c>
      <c r="M563" s="186"/>
      <c r="N563" s="186"/>
      <c r="O563" s="186"/>
      <c r="P563" s="186"/>
      <c r="Q563" s="186"/>
      <c r="R563" s="186"/>
      <c r="S563" s="204" t="s">
        <v>1992</v>
      </c>
      <c r="T563" s="204" t="s">
        <v>1992</v>
      </c>
      <c r="U563" s="137"/>
      <c r="V563" s="137"/>
      <c r="W563" s="137"/>
      <c r="X563" s="119"/>
      <c r="Y563" s="119"/>
      <c r="Z563" s="119"/>
    </row>
    <row r="564" spans="1:26" ht="31.5">
      <c r="A564" s="144">
        <f>IF(D564="","",SUBTOTAL(3,$D$11:D564))</f>
        <v>403</v>
      </c>
      <c r="B564" s="144" t="s">
        <v>860</v>
      </c>
      <c r="C564" s="150" t="s">
        <v>861</v>
      </c>
      <c r="D564" s="145">
        <v>150</v>
      </c>
      <c r="E564" s="151">
        <v>25</v>
      </c>
      <c r="F564" s="152">
        <v>8.8000000000000007</v>
      </c>
      <c r="G564" s="145">
        <v>4</v>
      </c>
      <c r="H564" s="145">
        <v>5</v>
      </c>
      <c r="I564" s="144" t="s">
        <v>188</v>
      </c>
      <c r="J564" s="144" t="s">
        <v>2052</v>
      </c>
      <c r="K564" s="121">
        <v>6420</v>
      </c>
      <c r="L564" s="80">
        <f t="shared" si="80"/>
        <v>11571.343875000002</v>
      </c>
      <c r="M564" s="186" t="str" cm="1">
        <f t="array" ref="M564">IF(OR($B564="",$S564="",$T564=""),"",IFERROR(IF($S564&lt;&gt;SUMPRODUCT(IFERROR(--MID($T564,SEARCH('Nhân công vận hành'!$A$3:$A$100,$T564)-1,1),0)),"",SUMPRODUCT(IFERROR(--MID($T564,SEARCH('Nhân công vận hành'!$A$3:$A$100,$T564)-1,1),0),'Nhân công vận hành'!#REF!)),""))</f>
        <v/>
      </c>
      <c r="N564" s="186" cm="1">
        <f t="array" ref="N564">IF(OR($B564="",$S564="",$T564=""),"",IFERROR(IF($S564&lt;&gt;SUMPRODUCT(IFERROR(--MID($T564,SEARCH('Nhân công vận hành'!$A$3:$A$100,$T564)-1,1),0)),"",SUMPRODUCT(IFERROR(--MID($T564,SEARCH('Nhân công vận hành'!$A$3:$A$100,$T564)-1,1),0),'Nhân công vận hành'!$E$3:$E$100)),""))</f>
        <v>322000</v>
      </c>
      <c r="O564" s="186" cm="1">
        <f t="array" ref="O564">IF(OR($B564="",$S564="",$T564=""),"",IFERROR(IF($S564&lt;&gt;SUMPRODUCT(IFERROR(--MID($T564,SEARCH('Nhân công vận hành'!$A$3:$A$100,$T564)-1,1),0)),"",SUMPRODUCT(IFERROR(--MID($T564,SEARCH('Nhân công vận hành'!$A$3:$A$100,$T564)-1,1),0),'Nhân công vận hành'!$F$3:$F$100)),""))</f>
        <v>308000</v>
      </c>
      <c r="P564" s="186" t="e">
        <f t="shared" si="81"/>
        <v>#VALUE!</v>
      </c>
      <c r="Q564" s="186">
        <f t="shared" si="82"/>
        <v>349700</v>
      </c>
      <c r="R564" s="186">
        <f t="shared" si="83"/>
        <v>335700</v>
      </c>
      <c r="S564" s="204">
        <v>1</v>
      </c>
      <c r="T564" s="204" t="s">
        <v>1993</v>
      </c>
      <c r="U564" s="154">
        <f>H564</f>
        <v>5</v>
      </c>
      <c r="V564" s="137"/>
      <c r="W564" s="137"/>
      <c r="X564" s="119">
        <f t="shared" si="85"/>
        <v>10700</v>
      </c>
      <c r="Y564" s="119">
        <f t="shared" si="86"/>
        <v>3766.4</v>
      </c>
      <c r="Z564" s="119">
        <f t="shared" si="87"/>
        <v>1712</v>
      </c>
    </row>
    <row r="565" spans="1:26" ht="31.5">
      <c r="A565" s="144" t="str">
        <f>IF(D565="","",SUBTOTAL(3,$D$11:D565))</f>
        <v/>
      </c>
      <c r="B565" s="148" t="s">
        <v>862</v>
      </c>
      <c r="C565" s="146" t="s">
        <v>863</v>
      </c>
      <c r="D565" s="144"/>
      <c r="E565" s="144"/>
      <c r="F565" s="144"/>
      <c r="G565" s="144"/>
      <c r="H565" s="144"/>
      <c r="I565" s="144"/>
      <c r="J565" s="144">
        <v>0</v>
      </c>
      <c r="K565" s="121"/>
      <c r="L565" s="80">
        <f t="shared" si="80"/>
        <v>0</v>
      </c>
      <c r="M565" s="186"/>
      <c r="N565" s="186"/>
      <c r="O565" s="186"/>
      <c r="P565" s="186"/>
      <c r="Q565" s="186"/>
      <c r="R565" s="186"/>
      <c r="S565" s="204" t="s">
        <v>1992</v>
      </c>
      <c r="T565" s="204" t="s">
        <v>1992</v>
      </c>
      <c r="U565" s="137"/>
      <c r="V565" s="137"/>
      <c r="W565" s="137"/>
      <c r="X565" s="119"/>
      <c r="Y565" s="119"/>
      <c r="Z565" s="119"/>
    </row>
    <row r="566" spans="1:26">
      <c r="A566" s="144">
        <f>IF(D566="","",SUBTOTAL(3,$D$11:D566))</f>
        <v>404</v>
      </c>
      <c r="B566" s="144" t="s">
        <v>864</v>
      </c>
      <c r="C566" s="150" t="s">
        <v>861</v>
      </c>
      <c r="D566" s="145">
        <v>150</v>
      </c>
      <c r="E566" s="151">
        <v>25</v>
      </c>
      <c r="F566" s="152">
        <v>8.8000000000000007</v>
      </c>
      <c r="G566" s="145">
        <v>4</v>
      </c>
      <c r="H566" s="145">
        <v>5</v>
      </c>
      <c r="I566" s="144" t="s">
        <v>188</v>
      </c>
      <c r="J566" s="144">
        <v>0</v>
      </c>
      <c r="K566" s="121">
        <v>5045</v>
      </c>
      <c r="L566" s="80">
        <f t="shared" si="80"/>
        <v>11571.343875000002</v>
      </c>
      <c r="M566" s="186"/>
      <c r="N566" s="186"/>
      <c r="O566" s="186"/>
      <c r="P566" s="186">
        <f t="shared" si="81"/>
        <v>24300</v>
      </c>
      <c r="Q566" s="186">
        <f t="shared" si="82"/>
        <v>24300</v>
      </c>
      <c r="R566" s="186">
        <f t="shared" si="83"/>
        <v>24300</v>
      </c>
      <c r="S566" s="204" t="s">
        <v>1992</v>
      </c>
      <c r="T566" s="204" t="s">
        <v>1992</v>
      </c>
      <c r="U566" s="154">
        <f>H566</f>
        <v>5</v>
      </c>
      <c r="V566" s="137"/>
      <c r="W566" s="137"/>
      <c r="X566" s="119">
        <f t="shared" si="85"/>
        <v>8408.3333333333339</v>
      </c>
      <c r="Y566" s="119">
        <f t="shared" si="86"/>
        <v>2959.7333333333336</v>
      </c>
      <c r="Z566" s="119">
        <f t="shared" si="87"/>
        <v>1345.3333333333333</v>
      </c>
    </row>
    <row r="567" spans="1:26" ht="31.5">
      <c r="A567" s="144" t="str">
        <f>IF(D567="","",SUBTOTAL(3,$D$11:D567))</f>
        <v/>
      </c>
      <c r="B567" s="148" t="s">
        <v>865</v>
      </c>
      <c r="C567" s="146" t="s">
        <v>866</v>
      </c>
      <c r="D567" s="144"/>
      <c r="E567" s="144"/>
      <c r="F567" s="144"/>
      <c r="G567" s="144"/>
      <c r="H567" s="144"/>
      <c r="I567" s="144"/>
      <c r="J567" s="144">
        <v>0</v>
      </c>
      <c r="K567" s="121"/>
      <c r="L567" s="80">
        <f t="shared" si="80"/>
        <v>0</v>
      </c>
      <c r="M567" s="186"/>
      <c r="N567" s="186"/>
      <c r="O567" s="186"/>
      <c r="P567" s="186"/>
      <c r="Q567" s="186"/>
      <c r="R567" s="186"/>
      <c r="S567" s="204" t="s">
        <v>1992</v>
      </c>
      <c r="T567" s="204" t="s">
        <v>1992</v>
      </c>
      <c r="U567" s="137"/>
      <c r="V567" s="137"/>
      <c r="W567" s="137"/>
      <c r="X567" s="119"/>
      <c r="Y567" s="119"/>
      <c r="Z567" s="119"/>
    </row>
    <row r="568" spans="1:26" ht="31.5">
      <c r="A568" s="144">
        <f>IF(D568="","",SUBTOTAL(3,$D$11:D568))</f>
        <v>405</v>
      </c>
      <c r="B568" s="144" t="s">
        <v>867</v>
      </c>
      <c r="C568" s="150" t="s">
        <v>868</v>
      </c>
      <c r="D568" s="145">
        <v>150</v>
      </c>
      <c r="E568" s="151">
        <v>20</v>
      </c>
      <c r="F568" s="152">
        <v>8.8000000000000007</v>
      </c>
      <c r="G568" s="145">
        <v>4</v>
      </c>
      <c r="H568" s="145">
        <v>7</v>
      </c>
      <c r="I568" s="144" t="s">
        <v>188</v>
      </c>
      <c r="J568" s="144" t="s">
        <v>2052</v>
      </c>
      <c r="K568" s="121">
        <v>7395</v>
      </c>
      <c r="L568" s="80">
        <f t="shared" si="80"/>
        <v>16199.881425000003</v>
      </c>
      <c r="M568" s="186" t="str" cm="1">
        <f t="array" ref="M568">IF(OR($B568="",$S568="",$T568=""),"",IFERROR(IF($S568&lt;&gt;SUMPRODUCT(IFERROR(--MID($T568,SEARCH('Nhân công vận hành'!$A$3:$A$100,$T568)-1,1),0)),"",SUMPRODUCT(IFERROR(--MID($T568,SEARCH('Nhân công vận hành'!$A$3:$A$100,$T568)-1,1),0),'Nhân công vận hành'!#REF!)),""))</f>
        <v/>
      </c>
      <c r="N568" s="186" cm="1">
        <f t="array" ref="N568">IF(OR($B568="",$S568="",$T568=""),"",IFERROR(IF($S568&lt;&gt;SUMPRODUCT(IFERROR(--MID($T568,SEARCH('Nhân công vận hành'!$A$3:$A$100,$T568)-1,1),0)),"",SUMPRODUCT(IFERROR(--MID($T568,SEARCH('Nhân công vận hành'!$A$3:$A$100,$T568)-1,1),0),'Nhân công vận hành'!$E$3:$E$100)),""))</f>
        <v>322000</v>
      </c>
      <c r="O568" s="186" cm="1">
        <f t="array" ref="O568">IF(OR($B568="",$S568="",$T568=""),"",IFERROR(IF($S568&lt;&gt;SUMPRODUCT(IFERROR(--MID($T568,SEARCH('Nhân công vận hành'!$A$3:$A$100,$T568)-1,1),0)),"",SUMPRODUCT(IFERROR(--MID($T568,SEARCH('Nhân công vận hành'!$A$3:$A$100,$T568)-1,1),0),'Nhân công vận hành'!$F$3:$F$100)),""))</f>
        <v>308000</v>
      </c>
      <c r="P568" s="186" t="e">
        <f t="shared" si="81"/>
        <v>#VALUE!</v>
      </c>
      <c r="Q568" s="186">
        <f t="shared" si="82"/>
        <v>354400</v>
      </c>
      <c r="R568" s="186">
        <f t="shared" si="83"/>
        <v>340400</v>
      </c>
      <c r="S568" s="204">
        <v>1</v>
      </c>
      <c r="T568" s="204" t="s">
        <v>1993</v>
      </c>
      <c r="U568" s="154">
        <f>H568</f>
        <v>7</v>
      </c>
      <c r="V568" s="137"/>
      <c r="W568" s="137"/>
      <c r="X568" s="119">
        <f t="shared" si="85"/>
        <v>9860</v>
      </c>
      <c r="Y568" s="119">
        <f t="shared" si="86"/>
        <v>4338.4000000000005</v>
      </c>
      <c r="Z568" s="119">
        <f t="shared" si="87"/>
        <v>1972</v>
      </c>
    </row>
    <row r="569" spans="1:26" ht="31.5">
      <c r="A569" s="144">
        <f>IF(D569="","",SUBTOTAL(3,$D$11:D569))</f>
        <v>406</v>
      </c>
      <c r="B569" s="144" t="s">
        <v>869</v>
      </c>
      <c r="C569" s="150" t="s">
        <v>870</v>
      </c>
      <c r="D569" s="145">
        <v>150</v>
      </c>
      <c r="E569" s="151">
        <v>20</v>
      </c>
      <c r="F569" s="152">
        <v>6.5</v>
      </c>
      <c r="G569" s="145">
        <v>4</v>
      </c>
      <c r="H569" s="145">
        <v>16</v>
      </c>
      <c r="I569" s="144" t="s">
        <v>188</v>
      </c>
      <c r="J569" s="144" t="s">
        <v>2052</v>
      </c>
      <c r="K569" s="121">
        <v>24535</v>
      </c>
      <c r="L569" s="80">
        <f t="shared" si="80"/>
        <v>37028.300400000007</v>
      </c>
      <c r="M569" s="186" t="str" cm="1">
        <f t="array" ref="M569">IF(OR($B569="",$S569="",$T569=""),"",IFERROR(IF($S569&lt;&gt;SUMPRODUCT(IFERROR(--MID($T569,SEARCH('Nhân công vận hành'!$A$3:$A$100,$T569)-1,1),0)),"",SUMPRODUCT(IFERROR(--MID($T569,SEARCH('Nhân công vận hành'!$A$3:$A$100,$T569)-1,1),0),'Nhân công vận hành'!#REF!)),""))</f>
        <v/>
      </c>
      <c r="N569" s="186" cm="1">
        <f t="array" ref="N569">IF(OR($B569="",$S569="",$T569=""),"",IFERROR(IF($S569&lt;&gt;SUMPRODUCT(IFERROR(--MID($T569,SEARCH('Nhân công vận hành'!$A$3:$A$100,$T569)-1,1),0)),"",SUMPRODUCT(IFERROR(--MID($T569,SEARCH('Nhân công vận hành'!$A$3:$A$100,$T569)-1,1),0),'Nhân công vận hành'!$E$3:$E$100)),""))</f>
        <v>322000</v>
      </c>
      <c r="O569" s="186" cm="1">
        <f t="array" ref="O569">IF(OR($B569="",$S569="",$T569=""),"",IFERROR(IF($S569&lt;&gt;SUMPRODUCT(IFERROR(--MID($T569,SEARCH('Nhân công vận hành'!$A$3:$A$100,$T569)-1,1),0)),"",SUMPRODUCT(IFERROR(--MID($T569,SEARCH('Nhân công vận hành'!$A$3:$A$100,$T569)-1,1),0),'Nhân công vận hành'!$F$3:$F$100)),""))</f>
        <v>308000</v>
      </c>
      <c r="P569" s="186" t="e">
        <f t="shared" si="81"/>
        <v>#VALUE!</v>
      </c>
      <c r="Q569" s="186">
        <f t="shared" si="82"/>
        <v>408900</v>
      </c>
      <c r="R569" s="186">
        <f t="shared" si="83"/>
        <v>394900</v>
      </c>
      <c r="S569" s="204">
        <v>1</v>
      </c>
      <c r="T569" s="204" t="s">
        <v>1993</v>
      </c>
      <c r="U569" s="154">
        <f>H569</f>
        <v>16</v>
      </c>
      <c r="V569" s="137"/>
      <c r="W569" s="137"/>
      <c r="X569" s="119">
        <f t="shared" si="85"/>
        <v>32713.333333333332</v>
      </c>
      <c r="Y569" s="119">
        <f t="shared" si="86"/>
        <v>10631.833333333334</v>
      </c>
      <c r="Z569" s="119">
        <f t="shared" si="87"/>
        <v>6542.666666666667</v>
      </c>
    </row>
    <row r="570" spans="1:26" ht="31.5">
      <c r="A570" s="144" t="str">
        <f>IF(D570="","",SUBTOTAL(3,$D$11:D570))</f>
        <v/>
      </c>
      <c r="B570" s="148" t="s">
        <v>871</v>
      </c>
      <c r="C570" s="146" t="s">
        <v>872</v>
      </c>
      <c r="D570" s="144"/>
      <c r="E570" s="144"/>
      <c r="F570" s="144"/>
      <c r="G570" s="144"/>
      <c r="H570" s="144"/>
      <c r="I570" s="144"/>
      <c r="J570" s="144">
        <v>0</v>
      </c>
      <c r="K570" s="121"/>
      <c r="L570" s="80">
        <f t="shared" si="80"/>
        <v>0</v>
      </c>
      <c r="M570" s="186"/>
      <c r="N570" s="186"/>
      <c r="O570" s="186"/>
      <c r="P570" s="186"/>
      <c r="Q570" s="186"/>
      <c r="R570" s="186"/>
      <c r="S570" s="204" t="s">
        <v>1992</v>
      </c>
      <c r="T570" s="204" t="s">
        <v>1992</v>
      </c>
      <c r="U570" s="137"/>
      <c r="V570" s="137"/>
      <c r="W570" s="137"/>
      <c r="X570" s="119"/>
      <c r="Y570" s="119"/>
      <c r="Z570" s="119"/>
    </row>
    <row r="571" spans="1:26" ht="31.5">
      <c r="A571" s="144">
        <f>IF(D571="","",SUBTOTAL(3,$D$11:D571))</f>
        <v>407</v>
      </c>
      <c r="B571" s="144" t="s">
        <v>873</v>
      </c>
      <c r="C571" s="150" t="s">
        <v>1897</v>
      </c>
      <c r="D571" s="145">
        <v>150</v>
      </c>
      <c r="E571" s="151">
        <v>22</v>
      </c>
      <c r="F571" s="152">
        <v>5.4</v>
      </c>
      <c r="G571" s="145">
        <v>4</v>
      </c>
      <c r="H571" s="144"/>
      <c r="I571" s="144"/>
      <c r="J571" s="144" t="s">
        <v>2052</v>
      </c>
      <c r="K571" s="121">
        <v>8026</v>
      </c>
      <c r="L571" s="80">
        <f t="shared" si="80"/>
        <v>0</v>
      </c>
      <c r="M571" s="186" t="str" cm="1">
        <f t="array" ref="M571">IF(OR($B571="",$S571="",$T571=""),"",IFERROR(IF($S571&lt;&gt;SUMPRODUCT(IFERROR(--MID($T571,SEARCH('Nhân công vận hành'!$A$3:$A$100,$T571)-1,1),0)),"",SUMPRODUCT(IFERROR(--MID($T571,SEARCH('Nhân công vận hành'!$A$3:$A$100,$T571)-1,1),0),'Nhân công vận hành'!#REF!)),""))</f>
        <v/>
      </c>
      <c r="N571" s="186" cm="1">
        <f t="array" ref="N571">IF(OR($B571="",$S571="",$T571=""),"",IFERROR(IF($S571&lt;&gt;SUMPRODUCT(IFERROR(--MID($T571,SEARCH('Nhân công vận hành'!$A$3:$A$100,$T571)-1,1),0)),"",SUMPRODUCT(IFERROR(--MID($T571,SEARCH('Nhân công vận hành'!$A$3:$A$100,$T571)-1,1),0),'Nhân công vận hành'!$E$3:$E$100)),""))</f>
        <v>322000</v>
      </c>
      <c r="O571" s="186" cm="1">
        <f t="array" ref="O571">IF(OR($B571="",$S571="",$T571=""),"",IFERROR(IF($S571&lt;&gt;SUMPRODUCT(IFERROR(--MID($T571,SEARCH('Nhân công vận hành'!$A$3:$A$100,$T571)-1,1),0)),"",SUMPRODUCT(IFERROR(--MID($T571,SEARCH('Nhân công vận hành'!$A$3:$A$100,$T571)-1,1),0),'Nhân công vận hành'!$F$3:$F$100)),""))</f>
        <v>308000</v>
      </c>
      <c r="P571" s="186" t="e">
        <f t="shared" si="81"/>
        <v>#VALUE!</v>
      </c>
      <c r="Q571" s="186">
        <f t="shared" si="82"/>
        <v>338800</v>
      </c>
      <c r="R571" s="186">
        <f t="shared" si="83"/>
        <v>324800</v>
      </c>
      <c r="S571" s="204">
        <v>1</v>
      </c>
      <c r="T571" s="204" t="s">
        <v>1993</v>
      </c>
      <c r="U571" s="137"/>
      <c r="V571" s="137"/>
      <c r="W571" s="137"/>
      <c r="X571" s="119">
        <f t="shared" si="85"/>
        <v>11771.466666666667</v>
      </c>
      <c r="Y571" s="119">
        <f t="shared" si="86"/>
        <v>2889.3600000000006</v>
      </c>
      <c r="Z571" s="119">
        <f t="shared" si="87"/>
        <v>2140.2666666666669</v>
      </c>
    </row>
    <row r="572" spans="1:26" ht="31.5">
      <c r="A572" s="144">
        <f>IF(D572="","",SUBTOTAL(3,$D$11:D572))</f>
        <v>408</v>
      </c>
      <c r="B572" s="144" t="s">
        <v>874</v>
      </c>
      <c r="C572" s="150" t="s">
        <v>875</v>
      </c>
      <c r="D572" s="145">
        <v>150</v>
      </c>
      <c r="E572" s="151">
        <v>22</v>
      </c>
      <c r="F572" s="152">
        <v>5.4</v>
      </c>
      <c r="G572" s="145">
        <v>4</v>
      </c>
      <c r="H572" s="144"/>
      <c r="I572" s="144"/>
      <c r="J572" s="144" t="s">
        <v>2052</v>
      </c>
      <c r="K572" s="121">
        <v>7452</v>
      </c>
      <c r="L572" s="80">
        <f t="shared" si="80"/>
        <v>0</v>
      </c>
      <c r="M572" s="186" t="str" cm="1">
        <f t="array" ref="M572">IF(OR($B572="",$S572="",$T572=""),"",IFERROR(IF($S572&lt;&gt;SUMPRODUCT(IFERROR(--MID($T572,SEARCH('Nhân công vận hành'!$A$3:$A$100,$T572)-1,1),0)),"",SUMPRODUCT(IFERROR(--MID($T572,SEARCH('Nhân công vận hành'!$A$3:$A$100,$T572)-1,1),0),'Nhân công vận hành'!#REF!)),""))</f>
        <v/>
      </c>
      <c r="N572" s="186" cm="1">
        <f t="array" ref="N572">IF(OR($B572="",$S572="",$T572=""),"",IFERROR(IF($S572&lt;&gt;SUMPRODUCT(IFERROR(--MID($T572,SEARCH('Nhân công vận hành'!$A$3:$A$100,$T572)-1,1),0)),"",SUMPRODUCT(IFERROR(--MID($T572,SEARCH('Nhân công vận hành'!$A$3:$A$100,$T572)-1,1),0),'Nhân công vận hành'!$E$3:$E$100)),""))</f>
        <v>322000</v>
      </c>
      <c r="O572" s="186" cm="1">
        <f t="array" ref="O572">IF(OR($B572="",$S572="",$T572=""),"",IFERROR(IF($S572&lt;&gt;SUMPRODUCT(IFERROR(--MID($T572,SEARCH('Nhân công vận hành'!$A$3:$A$100,$T572)-1,1),0)),"",SUMPRODUCT(IFERROR(--MID($T572,SEARCH('Nhân công vận hành'!$A$3:$A$100,$T572)-1,1),0),'Nhân công vận hành'!$F$3:$F$100)),""))</f>
        <v>308000</v>
      </c>
      <c r="P572" s="186" t="e">
        <f t="shared" si="81"/>
        <v>#VALUE!</v>
      </c>
      <c r="Q572" s="186">
        <f t="shared" si="82"/>
        <v>337600</v>
      </c>
      <c r="R572" s="186">
        <f t="shared" si="83"/>
        <v>323600</v>
      </c>
      <c r="S572" s="204">
        <v>1</v>
      </c>
      <c r="T572" s="204" t="s">
        <v>1993</v>
      </c>
      <c r="U572" s="137"/>
      <c r="V572" s="137"/>
      <c r="W572" s="137"/>
      <c r="X572" s="119">
        <f t="shared" si="85"/>
        <v>10929.6</v>
      </c>
      <c r="Y572" s="119">
        <f t="shared" si="86"/>
        <v>2682.7200000000003</v>
      </c>
      <c r="Z572" s="119">
        <f t="shared" si="87"/>
        <v>1987.2</v>
      </c>
    </row>
    <row r="573" spans="1:26" ht="31.5">
      <c r="A573" s="144">
        <f>IF(D573="","",SUBTOTAL(3,$D$11:D573))</f>
        <v>409</v>
      </c>
      <c r="B573" s="144" t="s">
        <v>876</v>
      </c>
      <c r="C573" s="150" t="s">
        <v>877</v>
      </c>
      <c r="D573" s="145">
        <v>200</v>
      </c>
      <c r="E573" s="151">
        <v>22</v>
      </c>
      <c r="F573" s="152">
        <v>4.2</v>
      </c>
      <c r="G573" s="145">
        <v>4</v>
      </c>
      <c r="H573" s="144"/>
      <c r="I573" s="144"/>
      <c r="J573" s="144" t="s">
        <v>2052</v>
      </c>
      <c r="K573" s="121">
        <v>16510</v>
      </c>
      <c r="L573" s="80">
        <f t="shared" si="80"/>
        <v>0</v>
      </c>
      <c r="M573" s="186" t="str" cm="1">
        <f t="array" ref="M573">IF(OR($B573="",$S573="",$T573=""),"",IFERROR(IF($S573&lt;&gt;SUMPRODUCT(IFERROR(--MID($T573,SEARCH('Nhân công vận hành'!$A$3:$A$100,$T573)-1,1),0)),"",SUMPRODUCT(IFERROR(--MID($T573,SEARCH('Nhân công vận hành'!$A$3:$A$100,$T573)-1,1),0),'Nhân công vận hành'!#REF!)),""))</f>
        <v/>
      </c>
      <c r="N573" s="186" cm="1">
        <f t="array" ref="N573">IF(OR($B573="",$S573="",$T573=""),"",IFERROR(IF($S573&lt;&gt;SUMPRODUCT(IFERROR(--MID($T573,SEARCH('Nhân công vận hành'!$A$3:$A$100,$T573)-1,1),0)),"",SUMPRODUCT(IFERROR(--MID($T573,SEARCH('Nhân công vận hành'!$A$3:$A$100,$T573)-1,1),0),'Nhân công vận hành'!$E$3:$E$100)),""))</f>
        <v>322000</v>
      </c>
      <c r="O573" s="186" cm="1">
        <f t="array" ref="O573">IF(OR($B573="",$S573="",$T573=""),"",IFERROR(IF($S573&lt;&gt;SUMPRODUCT(IFERROR(--MID($T573,SEARCH('Nhân công vận hành'!$A$3:$A$100,$T573)-1,1),0)),"",SUMPRODUCT(IFERROR(--MID($T573,SEARCH('Nhân công vận hành'!$A$3:$A$100,$T573)-1,1),0),'Nhân công vận hành'!$F$3:$F$100)),""))</f>
        <v>308000</v>
      </c>
      <c r="P573" s="186" t="e">
        <f t="shared" si="81"/>
        <v>#VALUE!</v>
      </c>
      <c r="Q573" s="186">
        <f t="shared" si="82"/>
        <v>346900</v>
      </c>
      <c r="R573" s="186">
        <f t="shared" si="83"/>
        <v>332900</v>
      </c>
      <c r="S573" s="204">
        <v>1</v>
      </c>
      <c r="T573" s="204" t="s">
        <v>1993</v>
      </c>
      <c r="U573" s="137"/>
      <c r="V573" s="137"/>
      <c r="W573" s="137"/>
      <c r="X573" s="119">
        <f t="shared" si="85"/>
        <v>18161</v>
      </c>
      <c r="Y573" s="119">
        <f t="shared" si="86"/>
        <v>3467.1</v>
      </c>
      <c r="Z573" s="119">
        <f t="shared" si="87"/>
        <v>3302</v>
      </c>
    </row>
    <row r="574" spans="1:26" ht="31.5">
      <c r="A574" s="144">
        <f>IF(D574="","",SUBTOTAL(3,$D$11:D574))</f>
        <v>410</v>
      </c>
      <c r="B574" s="144" t="s">
        <v>878</v>
      </c>
      <c r="C574" s="150" t="s">
        <v>879</v>
      </c>
      <c r="D574" s="145">
        <v>250</v>
      </c>
      <c r="E574" s="151">
        <v>22</v>
      </c>
      <c r="F574" s="152">
        <v>4.2</v>
      </c>
      <c r="G574" s="145">
        <v>4</v>
      </c>
      <c r="H574" s="145">
        <v>176</v>
      </c>
      <c r="I574" s="144" t="s">
        <v>188</v>
      </c>
      <c r="J574" s="144" t="s">
        <v>2054</v>
      </c>
      <c r="K574" s="121">
        <v>3123015</v>
      </c>
      <c r="L574" s="80">
        <f t="shared" si="80"/>
        <v>407311.30440000008</v>
      </c>
      <c r="M574" s="186" t="str" cm="1">
        <f t="array" ref="M574">IF(OR($B574="",$S574="",$T574=""),"",IFERROR(IF($S574&lt;&gt;SUMPRODUCT(IFERROR(--MID($T574,SEARCH('Nhân công vận hành'!$A$3:$A$100,$T574)-1,1),0)),"",SUMPRODUCT(IFERROR(--MID($T574,SEARCH('Nhân công vận hành'!$A$3:$A$100,$T574)-1,1),0),'Nhân công vận hành'!#REF!)),""))</f>
        <v/>
      </c>
      <c r="N574" s="186" cm="1">
        <f t="array" ref="N574">IF(OR($B574="",$S574="",$T574=""),"",IFERROR(IF($S574&lt;&gt;SUMPRODUCT(IFERROR(--MID($T574,SEARCH('Nhân công vận hành'!$A$3:$A$100,$T574)-1,1),0)),"",SUMPRODUCT(IFERROR(--MID($T574,SEARCH('Nhân công vận hành'!$A$3:$A$100,$T574)-1,1),0),'Nhân công vận hành'!$E$3:$E$100)),""))</f>
        <v>644000</v>
      </c>
      <c r="O574" s="186" cm="1">
        <f t="array" ref="O574">IF(OR($B574="",$S574="",$T574=""),"",IFERROR(IF($S574&lt;&gt;SUMPRODUCT(IFERROR(--MID($T574,SEARCH('Nhân công vận hành'!$A$3:$A$100,$T574)-1,1),0)),"",SUMPRODUCT(IFERROR(--MID($T574,SEARCH('Nhân công vận hành'!$A$3:$A$100,$T574)-1,1),0),'Nhân công vận hành'!$F$3:$F$100)),""))</f>
        <v>616000</v>
      </c>
      <c r="P574" s="186" t="e">
        <f t="shared" si="81"/>
        <v>#VALUE!</v>
      </c>
      <c r="Q574" s="186">
        <f t="shared" si="82"/>
        <v>4549100</v>
      </c>
      <c r="R574" s="186">
        <f t="shared" si="83"/>
        <v>4521100</v>
      </c>
      <c r="S574" s="204">
        <v>2</v>
      </c>
      <c r="T574" s="204" t="s">
        <v>1995</v>
      </c>
      <c r="U574" s="154">
        <f>H574</f>
        <v>176</v>
      </c>
      <c r="V574" s="137"/>
      <c r="W574" s="137"/>
      <c r="X574" s="119">
        <f t="shared" si="85"/>
        <v>2473427.88</v>
      </c>
      <c r="Y574" s="119">
        <f t="shared" si="86"/>
        <v>524666.52</v>
      </c>
      <c r="Z574" s="119">
        <f t="shared" si="87"/>
        <v>499682.4</v>
      </c>
    </row>
    <row r="575" spans="1:26" ht="31.5">
      <c r="A575" s="144" t="str">
        <f>IF(D575="","",SUBTOTAL(3,$D$11:D575))</f>
        <v/>
      </c>
      <c r="B575" s="148" t="s">
        <v>880</v>
      </c>
      <c r="C575" s="146" t="s">
        <v>881</v>
      </c>
      <c r="D575" s="144"/>
      <c r="E575" s="144"/>
      <c r="F575" s="144"/>
      <c r="G575" s="144"/>
      <c r="H575" s="144"/>
      <c r="I575" s="144"/>
      <c r="J575" s="144">
        <v>0</v>
      </c>
      <c r="K575" s="121"/>
      <c r="L575" s="80">
        <f t="shared" si="80"/>
        <v>0</v>
      </c>
      <c r="M575" s="186"/>
      <c r="N575" s="186"/>
      <c r="O575" s="186"/>
      <c r="P575" s="186"/>
      <c r="Q575" s="186"/>
      <c r="R575" s="186"/>
      <c r="S575" s="204" t="s">
        <v>1992</v>
      </c>
      <c r="T575" s="204" t="s">
        <v>1992</v>
      </c>
      <c r="U575" s="137"/>
      <c r="V575" s="137"/>
      <c r="W575" s="137"/>
      <c r="X575" s="119"/>
      <c r="Y575" s="119"/>
      <c r="Z575" s="119"/>
    </row>
    <row r="576" spans="1:26">
      <c r="A576" s="144">
        <f>IF(D576="","",SUBTOTAL(3,$D$11:D576))</f>
        <v>411</v>
      </c>
      <c r="B576" s="144" t="s">
        <v>882</v>
      </c>
      <c r="C576" s="150" t="s">
        <v>883</v>
      </c>
      <c r="D576" s="145">
        <v>220</v>
      </c>
      <c r="E576" s="151">
        <v>12.5</v>
      </c>
      <c r="F576" s="152">
        <v>4.0999999999999996</v>
      </c>
      <c r="G576" s="145">
        <v>4</v>
      </c>
      <c r="H576" s="145">
        <v>5</v>
      </c>
      <c r="I576" s="144" t="s">
        <v>188</v>
      </c>
      <c r="J576" s="144">
        <v>0</v>
      </c>
      <c r="K576" s="121">
        <v>42900</v>
      </c>
      <c r="L576" s="80">
        <f t="shared" si="80"/>
        <v>11571.343875000002</v>
      </c>
      <c r="M576" s="186"/>
      <c r="N576" s="186"/>
      <c r="O576" s="186"/>
      <c r="P576" s="186">
        <f t="shared" si="81"/>
        <v>49300</v>
      </c>
      <c r="Q576" s="186">
        <f t="shared" si="82"/>
        <v>49300</v>
      </c>
      <c r="R576" s="186">
        <f t="shared" si="83"/>
        <v>49300</v>
      </c>
      <c r="S576" s="204" t="s">
        <v>1992</v>
      </c>
      <c r="T576" s="204" t="s">
        <v>1992</v>
      </c>
      <c r="U576" s="154">
        <f>H576</f>
        <v>5</v>
      </c>
      <c r="V576" s="137"/>
      <c r="W576" s="137"/>
      <c r="X576" s="119">
        <f t="shared" si="85"/>
        <v>21937.5</v>
      </c>
      <c r="Y576" s="119">
        <f t="shared" si="86"/>
        <v>7994.9999999999991</v>
      </c>
      <c r="Z576" s="119">
        <f t="shared" si="87"/>
        <v>7800</v>
      </c>
    </row>
    <row r="577" spans="1:26">
      <c r="A577" s="144">
        <f>IF(D577="","",SUBTOTAL(3,$D$11:D577))</f>
        <v>412</v>
      </c>
      <c r="B577" s="144" t="s">
        <v>884</v>
      </c>
      <c r="C577" s="150" t="s">
        <v>885</v>
      </c>
      <c r="D577" s="145">
        <v>220</v>
      </c>
      <c r="E577" s="151">
        <v>12.5</v>
      </c>
      <c r="F577" s="152">
        <v>4.0999999999999996</v>
      </c>
      <c r="G577" s="145">
        <v>4</v>
      </c>
      <c r="H577" s="145">
        <v>9</v>
      </c>
      <c r="I577" s="144" t="s">
        <v>188</v>
      </c>
      <c r="J577" s="144">
        <v>0</v>
      </c>
      <c r="K577" s="121">
        <v>57200</v>
      </c>
      <c r="L577" s="80">
        <f t="shared" si="80"/>
        <v>20828.418975000004</v>
      </c>
      <c r="M577" s="186"/>
      <c r="N577" s="186"/>
      <c r="O577" s="186"/>
      <c r="P577" s="186">
        <f t="shared" si="81"/>
        <v>71100</v>
      </c>
      <c r="Q577" s="186">
        <f t="shared" si="82"/>
        <v>71100</v>
      </c>
      <c r="R577" s="186">
        <f t="shared" si="83"/>
        <v>71100</v>
      </c>
      <c r="S577" s="204" t="s">
        <v>1992</v>
      </c>
      <c r="T577" s="204" t="s">
        <v>1992</v>
      </c>
      <c r="U577" s="154">
        <f>H577</f>
        <v>9</v>
      </c>
      <c r="V577" s="137"/>
      <c r="W577" s="137"/>
      <c r="X577" s="119">
        <f t="shared" si="85"/>
        <v>29250</v>
      </c>
      <c r="Y577" s="119">
        <f t="shared" si="86"/>
        <v>10659.999999999998</v>
      </c>
      <c r="Z577" s="119">
        <f t="shared" si="87"/>
        <v>10400</v>
      </c>
    </row>
    <row r="578" spans="1:26" ht="31.5">
      <c r="A578" s="144" t="str">
        <f>IF(D578="","",SUBTOTAL(3,$D$11:D578))</f>
        <v/>
      </c>
      <c r="B578" s="148" t="s">
        <v>886</v>
      </c>
      <c r="C578" s="146" t="s">
        <v>887</v>
      </c>
      <c r="D578" s="144"/>
      <c r="E578" s="144"/>
      <c r="F578" s="144"/>
      <c r="G578" s="144"/>
      <c r="H578" s="144"/>
      <c r="I578" s="144"/>
      <c r="J578" s="144">
        <v>0</v>
      </c>
      <c r="K578" s="121"/>
      <c r="L578" s="80">
        <f t="shared" si="80"/>
        <v>0</v>
      </c>
      <c r="M578" s="186"/>
      <c r="N578" s="186"/>
      <c r="O578" s="186"/>
      <c r="P578" s="186"/>
      <c r="Q578" s="186"/>
      <c r="R578" s="186"/>
      <c r="S578" s="204" t="s">
        <v>1992</v>
      </c>
      <c r="T578" s="204" t="s">
        <v>1992</v>
      </c>
      <c r="U578" s="137"/>
      <c r="V578" s="137"/>
      <c r="W578" s="137"/>
      <c r="X578" s="119"/>
      <c r="Y578" s="119"/>
      <c r="Z578" s="119"/>
    </row>
    <row r="579" spans="1:26">
      <c r="A579" s="144">
        <f>IF(D579="","",SUBTOTAL(3,$D$11:D579))</f>
        <v>413</v>
      </c>
      <c r="B579" s="144" t="s">
        <v>888</v>
      </c>
      <c r="C579" s="150" t="s">
        <v>889</v>
      </c>
      <c r="D579" s="145">
        <v>130</v>
      </c>
      <c r="E579" s="151">
        <v>30</v>
      </c>
      <c r="F579" s="152">
        <v>8.4</v>
      </c>
      <c r="G579" s="145">
        <v>4</v>
      </c>
      <c r="H579" s="145">
        <v>3</v>
      </c>
      <c r="I579" s="144" t="s">
        <v>188</v>
      </c>
      <c r="J579" s="144">
        <v>0</v>
      </c>
      <c r="K579" s="121">
        <v>4150</v>
      </c>
      <c r="L579" s="80">
        <f t="shared" si="80"/>
        <v>6942.8063250000014</v>
      </c>
      <c r="M579" s="186"/>
      <c r="N579" s="186"/>
      <c r="O579" s="186"/>
      <c r="P579" s="186">
        <f t="shared" si="81"/>
        <v>20500</v>
      </c>
      <c r="Q579" s="186">
        <f t="shared" si="82"/>
        <v>20500</v>
      </c>
      <c r="R579" s="186">
        <f t="shared" si="83"/>
        <v>20500</v>
      </c>
      <c r="S579" s="204" t="s">
        <v>1992</v>
      </c>
      <c r="T579" s="204" t="s">
        <v>1992</v>
      </c>
      <c r="U579" s="154">
        <f>H579</f>
        <v>3</v>
      </c>
      <c r="V579" s="137"/>
      <c r="W579" s="137"/>
      <c r="X579" s="119">
        <f t="shared" si="85"/>
        <v>9576.9230769230762</v>
      </c>
      <c r="Y579" s="119">
        <f t="shared" si="86"/>
        <v>2681.5384615384614</v>
      </c>
      <c r="Z579" s="119">
        <f t="shared" si="87"/>
        <v>1276.9230769230769</v>
      </c>
    </row>
    <row r="580" spans="1:26" ht="31.5">
      <c r="A580" s="144" t="str">
        <f>IF(D580="","",SUBTOTAL(3,$D$11:D580))</f>
        <v/>
      </c>
      <c r="B580" s="148" t="s">
        <v>890</v>
      </c>
      <c r="C580" s="146" t="s">
        <v>891</v>
      </c>
      <c r="D580" s="144"/>
      <c r="E580" s="144"/>
      <c r="F580" s="144"/>
      <c r="G580" s="144"/>
      <c r="H580" s="144"/>
      <c r="I580" s="144"/>
      <c r="J580" s="144">
        <v>0</v>
      </c>
      <c r="K580" s="121"/>
      <c r="L580" s="80">
        <f t="shared" si="80"/>
        <v>0</v>
      </c>
      <c r="M580" s="186"/>
      <c r="N580" s="186"/>
      <c r="O580" s="186"/>
      <c r="P580" s="186"/>
      <c r="Q580" s="186"/>
      <c r="R580" s="186"/>
      <c r="S580" s="204" t="s">
        <v>1992</v>
      </c>
      <c r="T580" s="204" t="s">
        <v>1992</v>
      </c>
      <c r="U580" s="137"/>
      <c r="V580" s="137"/>
      <c r="W580" s="137"/>
      <c r="X580" s="119"/>
      <c r="Y580" s="119"/>
      <c r="Z580" s="119"/>
    </row>
    <row r="581" spans="1:26">
      <c r="A581" s="144">
        <f>IF(D581="","",SUBTOTAL(3,$D$11:D581))</f>
        <v>414</v>
      </c>
      <c r="B581" s="144" t="s">
        <v>892</v>
      </c>
      <c r="C581" s="150" t="s">
        <v>893</v>
      </c>
      <c r="D581" s="145">
        <v>150</v>
      </c>
      <c r="E581" s="151">
        <v>30</v>
      </c>
      <c r="F581" s="152">
        <v>7.5</v>
      </c>
      <c r="G581" s="145">
        <v>4</v>
      </c>
      <c r="H581" s="151">
        <v>0.9</v>
      </c>
      <c r="I581" s="144" t="s">
        <v>188</v>
      </c>
      <c r="J581" s="144">
        <v>0</v>
      </c>
      <c r="K581" s="121">
        <v>4800</v>
      </c>
      <c r="L581" s="80">
        <f t="shared" si="80"/>
        <v>2082.8418975000004</v>
      </c>
      <c r="M581" s="186"/>
      <c r="N581" s="186"/>
      <c r="O581" s="186"/>
      <c r="P581" s="186">
        <f t="shared" si="81"/>
        <v>15400</v>
      </c>
      <c r="Q581" s="186">
        <f t="shared" si="82"/>
        <v>15400</v>
      </c>
      <c r="R581" s="186">
        <f t="shared" si="83"/>
        <v>15400</v>
      </c>
      <c r="S581" s="204" t="s">
        <v>1992</v>
      </c>
      <c r="T581" s="204" t="s">
        <v>1992</v>
      </c>
      <c r="U581" s="154">
        <f>H581</f>
        <v>0.9</v>
      </c>
      <c r="V581" s="137"/>
      <c r="W581" s="137"/>
      <c r="X581" s="119">
        <f t="shared" si="85"/>
        <v>9600</v>
      </c>
      <c r="Y581" s="119">
        <f t="shared" si="86"/>
        <v>2400</v>
      </c>
      <c r="Z581" s="119">
        <f t="shared" si="87"/>
        <v>1280</v>
      </c>
    </row>
    <row r="582" spans="1:26">
      <c r="A582" s="144">
        <f>IF(D582="","",SUBTOTAL(3,$D$11:D582))</f>
        <v>415</v>
      </c>
      <c r="B582" s="144" t="s">
        <v>894</v>
      </c>
      <c r="C582" s="150" t="s">
        <v>895</v>
      </c>
      <c r="D582" s="145">
        <v>150</v>
      </c>
      <c r="E582" s="151">
        <v>20</v>
      </c>
      <c r="F582" s="152">
        <v>7.5</v>
      </c>
      <c r="G582" s="145">
        <v>4</v>
      </c>
      <c r="H582" s="151">
        <v>1.1000000000000001</v>
      </c>
      <c r="I582" s="144" t="s">
        <v>188</v>
      </c>
      <c r="J582" s="144">
        <v>0</v>
      </c>
      <c r="K582" s="121">
        <v>6250</v>
      </c>
      <c r="L582" s="80">
        <f t="shared" si="80"/>
        <v>2545.6956525000005</v>
      </c>
      <c r="M582" s="186"/>
      <c r="N582" s="186"/>
      <c r="O582" s="186"/>
      <c r="P582" s="186">
        <f t="shared" si="81"/>
        <v>15700</v>
      </c>
      <c r="Q582" s="186">
        <f t="shared" si="82"/>
        <v>15700</v>
      </c>
      <c r="R582" s="186">
        <f t="shared" si="83"/>
        <v>15700</v>
      </c>
      <c r="S582" s="204" t="s">
        <v>1992</v>
      </c>
      <c r="T582" s="204" t="s">
        <v>1992</v>
      </c>
      <c r="U582" s="154">
        <f>H582</f>
        <v>1.1000000000000001</v>
      </c>
      <c r="V582" s="137"/>
      <c r="W582" s="137"/>
      <c r="X582" s="119">
        <f t="shared" si="85"/>
        <v>8333.3333333333339</v>
      </c>
      <c r="Y582" s="119">
        <f t="shared" si="86"/>
        <v>3125</v>
      </c>
      <c r="Z582" s="119">
        <f t="shared" si="87"/>
        <v>1666.6666666666667</v>
      </c>
    </row>
    <row r="583" spans="1:26">
      <c r="A583" s="144">
        <f>IF(D583="","",SUBTOTAL(3,$D$11:D583))</f>
        <v>416</v>
      </c>
      <c r="B583" s="144" t="s">
        <v>896</v>
      </c>
      <c r="C583" s="150" t="s">
        <v>897</v>
      </c>
      <c r="D583" s="145">
        <v>150</v>
      </c>
      <c r="E583" s="151">
        <v>20</v>
      </c>
      <c r="F583" s="152">
        <v>7.5</v>
      </c>
      <c r="G583" s="145">
        <v>4</v>
      </c>
      <c r="H583" s="151">
        <v>1.3</v>
      </c>
      <c r="I583" s="144" t="s">
        <v>188</v>
      </c>
      <c r="J583" s="144">
        <v>0</v>
      </c>
      <c r="K583" s="121">
        <v>6750</v>
      </c>
      <c r="L583" s="80">
        <f t="shared" si="80"/>
        <v>3008.5494075000006</v>
      </c>
      <c r="M583" s="186"/>
      <c r="N583" s="186"/>
      <c r="O583" s="186"/>
      <c r="P583" s="186">
        <f t="shared" si="81"/>
        <v>17200</v>
      </c>
      <c r="Q583" s="186">
        <f t="shared" si="82"/>
        <v>17200</v>
      </c>
      <c r="R583" s="186">
        <f t="shared" si="83"/>
        <v>17200</v>
      </c>
      <c r="S583" s="204" t="s">
        <v>1992</v>
      </c>
      <c r="T583" s="204" t="s">
        <v>1992</v>
      </c>
      <c r="U583" s="154">
        <f>H583</f>
        <v>1.3</v>
      </c>
      <c r="V583" s="137"/>
      <c r="W583" s="137"/>
      <c r="X583" s="119">
        <f t="shared" si="85"/>
        <v>9000</v>
      </c>
      <c r="Y583" s="119">
        <f t="shared" si="86"/>
        <v>3375</v>
      </c>
      <c r="Z583" s="119">
        <f t="shared" si="87"/>
        <v>1800</v>
      </c>
    </row>
    <row r="584" spans="1:26">
      <c r="A584" s="144">
        <f>IF(D584="","",SUBTOTAL(3,$D$11:D584))</f>
        <v>417</v>
      </c>
      <c r="B584" s="144" t="s">
        <v>898</v>
      </c>
      <c r="C584" s="150" t="s">
        <v>899</v>
      </c>
      <c r="D584" s="145">
        <v>130</v>
      </c>
      <c r="E584" s="151">
        <v>20</v>
      </c>
      <c r="F584" s="152">
        <v>7.5</v>
      </c>
      <c r="G584" s="145">
        <v>4</v>
      </c>
      <c r="H584" s="151">
        <v>1.6</v>
      </c>
      <c r="I584" s="144" t="s">
        <v>188</v>
      </c>
      <c r="J584" s="144">
        <v>0</v>
      </c>
      <c r="K584" s="121">
        <v>8400</v>
      </c>
      <c r="L584" s="80">
        <f t="shared" si="80"/>
        <v>3702.8300400000007</v>
      </c>
      <c r="M584" s="186"/>
      <c r="N584" s="186"/>
      <c r="O584" s="186"/>
      <c r="P584" s="186">
        <f t="shared" si="81"/>
        <v>24100</v>
      </c>
      <c r="Q584" s="186">
        <f t="shared" si="82"/>
        <v>24100</v>
      </c>
      <c r="R584" s="186">
        <f t="shared" si="83"/>
        <v>24100</v>
      </c>
      <c r="S584" s="204" t="s">
        <v>1992</v>
      </c>
      <c r="T584" s="204" t="s">
        <v>1992</v>
      </c>
      <c r="U584" s="154">
        <f>H584</f>
        <v>1.6</v>
      </c>
      <c r="V584" s="137"/>
      <c r="W584" s="137"/>
      <c r="X584" s="119">
        <f t="shared" si="85"/>
        <v>12923.076923076924</v>
      </c>
      <c r="Y584" s="119">
        <f t="shared" si="86"/>
        <v>4846.1538461538457</v>
      </c>
      <c r="Z584" s="119">
        <f t="shared" si="87"/>
        <v>2584.6153846153848</v>
      </c>
    </row>
    <row r="585" spans="1:26">
      <c r="A585" s="144">
        <f>IF(D585="","",SUBTOTAL(3,$D$11:D585))</f>
        <v>418</v>
      </c>
      <c r="B585" s="144" t="s">
        <v>900</v>
      </c>
      <c r="C585" s="150" t="s">
        <v>901</v>
      </c>
      <c r="D585" s="145">
        <v>110</v>
      </c>
      <c r="E585" s="151">
        <v>20</v>
      </c>
      <c r="F585" s="152">
        <v>7.5</v>
      </c>
      <c r="G585" s="145">
        <v>4</v>
      </c>
      <c r="H585" s="151">
        <v>2.2999999999999998</v>
      </c>
      <c r="I585" s="144" t="s">
        <v>188</v>
      </c>
      <c r="J585" s="144">
        <v>0</v>
      </c>
      <c r="K585" s="121">
        <v>10400</v>
      </c>
      <c r="L585" s="80">
        <f t="shared" si="80"/>
        <v>5322.8181825000011</v>
      </c>
      <c r="M585" s="186"/>
      <c r="N585" s="186"/>
      <c r="O585" s="186"/>
      <c r="P585" s="186">
        <f t="shared" si="81"/>
        <v>35100</v>
      </c>
      <c r="Q585" s="186">
        <f t="shared" si="82"/>
        <v>35100</v>
      </c>
      <c r="R585" s="186">
        <f t="shared" si="83"/>
        <v>35100</v>
      </c>
      <c r="S585" s="204" t="s">
        <v>1992</v>
      </c>
      <c r="T585" s="204" t="s">
        <v>1992</v>
      </c>
      <c r="U585" s="154">
        <f>H585</f>
        <v>2.2999999999999998</v>
      </c>
      <c r="V585" s="137"/>
      <c r="W585" s="137"/>
      <c r="X585" s="119">
        <f t="shared" si="85"/>
        <v>18909.090909090908</v>
      </c>
      <c r="Y585" s="119">
        <f t="shared" si="86"/>
        <v>7090.909090909091</v>
      </c>
      <c r="Z585" s="119">
        <f t="shared" si="87"/>
        <v>3781.818181818182</v>
      </c>
    </row>
    <row r="586" spans="1:26" ht="31.5">
      <c r="A586" s="144" t="str">
        <f>IF(D586="","",SUBTOTAL(3,$D$11:D586))</f>
        <v/>
      </c>
      <c r="B586" s="148" t="s">
        <v>902</v>
      </c>
      <c r="C586" s="146" t="s">
        <v>903</v>
      </c>
      <c r="D586" s="144"/>
      <c r="E586" s="144"/>
      <c r="F586" s="144"/>
      <c r="G586" s="144"/>
      <c r="H586" s="144"/>
      <c r="I586" s="144"/>
      <c r="J586" s="144">
        <v>0</v>
      </c>
      <c r="K586" s="121"/>
      <c r="L586" s="80">
        <f t="shared" si="80"/>
        <v>0</v>
      </c>
      <c r="M586" s="186"/>
      <c r="N586" s="186"/>
      <c r="O586" s="186"/>
      <c r="P586" s="186"/>
      <c r="Q586" s="186"/>
      <c r="R586" s="186"/>
      <c r="S586" s="204" t="s">
        <v>1992</v>
      </c>
      <c r="T586" s="204" t="s">
        <v>1992</v>
      </c>
      <c r="U586" s="137"/>
      <c r="V586" s="137"/>
      <c r="W586" s="137"/>
      <c r="X586" s="119"/>
      <c r="Y586" s="119"/>
      <c r="Z586" s="119"/>
    </row>
    <row r="587" spans="1:26" ht="31.5">
      <c r="A587" s="144">
        <f>IF(D587="","",SUBTOTAL(3,$D$11:D587))</f>
        <v>419</v>
      </c>
      <c r="B587" s="144" t="s">
        <v>904</v>
      </c>
      <c r="C587" s="150" t="s">
        <v>905</v>
      </c>
      <c r="D587" s="145">
        <v>240</v>
      </c>
      <c r="E587" s="151">
        <v>9</v>
      </c>
      <c r="F587" s="152">
        <v>2.2000000000000002</v>
      </c>
      <c r="G587" s="145">
        <v>5</v>
      </c>
      <c r="H587" s="145">
        <v>27</v>
      </c>
      <c r="I587" s="144" t="s">
        <v>188</v>
      </c>
      <c r="J587" s="144" t="s">
        <v>2052</v>
      </c>
      <c r="K587" s="121">
        <v>94900</v>
      </c>
      <c r="L587" s="80">
        <f t="shared" si="80"/>
        <v>62485.256925000009</v>
      </c>
      <c r="M587" s="186" t="str" cm="1">
        <f t="array" ref="M587">IF(OR($B587="",$S587="",$T587=""),"",IFERROR(IF($S587&lt;&gt;SUMPRODUCT(IFERROR(--MID($T587,SEARCH('Nhân công vận hành'!$A$3:$A$100,$T587)-1,1),0)),"",SUMPRODUCT(IFERROR(--MID($T587,SEARCH('Nhân công vận hành'!$A$3:$A$100,$T587)-1,1),0),'Nhân công vận hành'!#REF!)),""))</f>
        <v/>
      </c>
      <c r="N587" s="186" cm="1">
        <f t="array" ref="N587">IF(OR($B587="",$S587="",$T587=""),"",IFERROR(IF($S587&lt;&gt;SUMPRODUCT(IFERROR(--MID($T587,SEARCH('Nhân công vận hành'!$A$3:$A$100,$T587)-1,1),0)),"",SUMPRODUCT(IFERROR(--MID($T587,SEARCH('Nhân công vận hành'!$A$3:$A$100,$T587)-1,1),0),'Nhân công vận hành'!$E$3:$E$100)),""))</f>
        <v>322000</v>
      </c>
      <c r="O587" s="186" cm="1">
        <f t="array" ref="O587">IF(OR($B587="",$S587="",$T587=""),"",IFERROR(IF($S587&lt;&gt;SUMPRODUCT(IFERROR(--MID($T587,SEARCH('Nhân công vận hành'!$A$3:$A$100,$T587)-1,1),0)),"",SUMPRODUCT(IFERROR(--MID($T587,SEARCH('Nhân công vận hành'!$A$3:$A$100,$T587)-1,1),0),'Nhân công vận hành'!$F$3:$F$100)),""))</f>
        <v>308000</v>
      </c>
      <c r="P587" s="186" t="e">
        <f t="shared" si="81"/>
        <v>#VALUE!</v>
      </c>
      <c r="Q587" s="186">
        <f t="shared" si="82"/>
        <v>445000</v>
      </c>
      <c r="R587" s="186">
        <f t="shared" si="83"/>
        <v>431000</v>
      </c>
      <c r="S587" s="204">
        <v>1</v>
      </c>
      <c r="T587" s="204" t="s">
        <v>1993</v>
      </c>
      <c r="U587" s="154">
        <f>H587</f>
        <v>27</v>
      </c>
      <c r="V587" s="137"/>
      <c r="W587" s="137"/>
      <c r="X587" s="119">
        <f t="shared" si="85"/>
        <v>32028.75</v>
      </c>
      <c r="Y587" s="119">
        <f t="shared" si="86"/>
        <v>8699.1666666666679</v>
      </c>
      <c r="Z587" s="119">
        <f t="shared" si="87"/>
        <v>19770.833333333332</v>
      </c>
    </row>
    <row r="588" spans="1:26" ht="31.5">
      <c r="A588" s="144" t="str">
        <f>IF(D588="","",SUBTOTAL(3,$D$11:D588))</f>
        <v/>
      </c>
      <c r="B588" s="148" t="s">
        <v>906</v>
      </c>
      <c r="C588" s="146" t="s">
        <v>907</v>
      </c>
      <c r="D588" s="144"/>
      <c r="E588" s="144"/>
      <c r="F588" s="144"/>
      <c r="G588" s="144"/>
      <c r="H588" s="144"/>
      <c r="I588" s="144"/>
      <c r="J588" s="144">
        <v>0</v>
      </c>
      <c r="K588" s="121"/>
      <c r="L588" s="80">
        <f t="shared" si="80"/>
        <v>0</v>
      </c>
      <c r="M588" s="186"/>
      <c r="N588" s="186"/>
      <c r="O588" s="186"/>
      <c r="P588" s="186"/>
      <c r="Q588" s="186"/>
      <c r="R588" s="186"/>
      <c r="S588" s="204" t="s">
        <v>1992</v>
      </c>
      <c r="T588" s="204" t="s">
        <v>1992</v>
      </c>
      <c r="U588" s="137"/>
      <c r="V588" s="137"/>
      <c r="W588" s="137"/>
      <c r="X588" s="119"/>
      <c r="Y588" s="119"/>
      <c r="Z588" s="119"/>
    </row>
    <row r="589" spans="1:26" ht="31.5">
      <c r="A589" s="144">
        <f>IF(D589="","",SUBTOTAL(3,$D$11:D589))</f>
        <v>420</v>
      </c>
      <c r="B589" s="144" t="s">
        <v>908</v>
      </c>
      <c r="C589" s="150" t="s">
        <v>909</v>
      </c>
      <c r="D589" s="145">
        <v>230</v>
      </c>
      <c r="E589" s="151">
        <v>13.3</v>
      </c>
      <c r="F589" s="152">
        <v>3.5</v>
      </c>
      <c r="G589" s="145">
        <v>4</v>
      </c>
      <c r="H589" s="145">
        <v>13</v>
      </c>
      <c r="I589" s="144" t="s">
        <v>188</v>
      </c>
      <c r="J589" s="144" t="s">
        <v>2052</v>
      </c>
      <c r="K589" s="121">
        <v>23400</v>
      </c>
      <c r="L589" s="80">
        <f t="shared" ref="L589:L652" si="88">IF(SUMPRODUCT($U$6:$W$6,$U$7:$W$7,$U589:$W589),SUMPRODUCT($U$6:$W$6,$U$7:$W$7,$U589:$W589),0)</f>
        <v>30085.494075000006</v>
      </c>
      <c r="M589" s="186" t="str" cm="1">
        <f t="array" ref="M589">IF(OR($B589="",$S589="",$T589=""),"",IFERROR(IF($S589&lt;&gt;SUMPRODUCT(IFERROR(--MID($T589,SEARCH('Nhân công vận hành'!$A$3:$A$100,$T589)-1,1),0)),"",SUMPRODUCT(IFERROR(--MID($T589,SEARCH('Nhân công vận hành'!$A$3:$A$100,$T589)-1,1),0),'Nhân công vận hành'!#REF!)),""))</f>
        <v/>
      </c>
      <c r="N589" s="186" cm="1">
        <f t="array" ref="N589">IF(OR($B589="",$S589="",$T589=""),"",IFERROR(IF($S589&lt;&gt;SUMPRODUCT(IFERROR(--MID($T589,SEARCH('Nhân công vận hành'!$A$3:$A$100,$T589)-1,1),0)),"",SUMPRODUCT(IFERROR(--MID($T589,SEARCH('Nhân công vận hành'!$A$3:$A$100,$T589)-1,1),0),'Nhân công vận hành'!$E$3:$E$100)),""))</f>
        <v>322000</v>
      </c>
      <c r="O589" s="186" cm="1">
        <f t="array" ref="O589">IF(OR($B589="",$S589="",$T589=""),"",IFERROR(IF($S589&lt;&gt;SUMPRODUCT(IFERROR(--MID($T589,SEARCH('Nhân công vận hành'!$A$3:$A$100,$T589)-1,1),0)),"",SUMPRODUCT(IFERROR(--MID($T589,SEARCH('Nhân công vận hành'!$A$3:$A$100,$T589)-1,1),0),'Nhân công vận hành'!$F$3:$F$100)),""))</f>
        <v>308000</v>
      </c>
      <c r="P589" s="186" t="e">
        <f t="shared" ref="P589:P652" si="89">ROUND(SUM(IFERROR($X589,0),IFERROR($Y589,0),IFERROR($Z589,0),IFERROR($L589,0),IFERROR($M589,0)),-2)</f>
        <v>#VALUE!</v>
      </c>
      <c r="Q589" s="186">
        <f t="shared" ref="Q589:Q652" si="90">ROUND(SUM(IFERROR($X589,0),IFERROR($Y589,0),IFERROR($Z589,0),IFERROR($L589,0),IFERROR($N589,0)),-2)</f>
        <v>373200</v>
      </c>
      <c r="R589" s="186">
        <f t="shared" ref="R589:R652" si="91">ROUND(SUM(IFERROR($X589,0),IFERROR($Y589,0),IFERROR($Z589,0),IFERROR($L589,0),IFERROR($O589,0)),-2)</f>
        <v>359200</v>
      </c>
      <c r="S589" s="204">
        <v>1</v>
      </c>
      <c r="T589" s="204" t="s">
        <v>1993</v>
      </c>
      <c r="U589" s="154">
        <f>H589</f>
        <v>13</v>
      </c>
      <c r="V589" s="137"/>
      <c r="W589" s="137"/>
      <c r="X589" s="119">
        <f t="shared" ref="X589:X652" si="92">IF($K589&gt;0,$K589*1000*IF($K589&gt;=30000,0.9,1)*$E589%/$D589,"")</f>
        <v>13531.304347826086</v>
      </c>
      <c r="Y589" s="119">
        <f t="shared" ref="Y589:Y652" si="93">IF($K589&gt;0,$K589*1000*$F589%/$D589,"")</f>
        <v>3560.8695652173919</v>
      </c>
      <c r="Z589" s="119">
        <f t="shared" ref="Z589:Z652" si="94">IF($K589&gt;0,$K589*1000*$G589%/$D589,"")</f>
        <v>4069.5652173913045</v>
      </c>
    </row>
    <row r="590" spans="1:26" ht="31.5">
      <c r="A590" s="144" t="str">
        <f>IF(D590="","",SUBTOTAL(3,$D$11:D590))</f>
        <v/>
      </c>
      <c r="B590" s="148" t="s">
        <v>910</v>
      </c>
      <c r="C590" s="146" t="s">
        <v>911</v>
      </c>
      <c r="D590" s="144"/>
      <c r="E590" s="144"/>
      <c r="F590" s="144"/>
      <c r="G590" s="144"/>
      <c r="H590" s="144"/>
      <c r="I590" s="144"/>
      <c r="J590" s="144">
        <v>0</v>
      </c>
      <c r="K590" s="121"/>
      <c r="L590" s="80">
        <f t="shared" si="88"/>
        <v>0</v>
      </c>
      <c r="M590" s="186"/>
      <c r="N590" s="186"/>
      <c r="O590" s="186"/>
      <c r="P590" s="186"/>
      <c r="Q590" s="186"/>
      <c r="R590" s="186"/>
      <c r="S590" s="204" t="s">
        <v>1992</v>
      </c>
      <c r="T590" s="204" t="s">
        <v>1992</v>
      </c>
      <c r="U590" s="137"/>
      <c r="V590" s="137"/>
      <c r="W590" s="137"/>
      <c r="X590" s="119"/>
      <c r="Y590" s="119"/>
      <c r="Z590" s="119"/>
    </row>
    <row r="591" spans="1:26">
      <c r="A591" s="144">
        <f>IF(D591="","",SUBTOTAL(3,$D$11:D591))</f>
        <v>421</v>
      </c>
      <c r="B591" s="144" t="s">
        <v>912</v>
      </c>
      <c r="C591" s="150" t="s">
        <v>889</v>
      </c>
      <c r="D591" s="145">
        <v>130</v>
      </c>
      <c r="E591" s="151">
        <v>30</v>
      </c>
      <c r="F591" s="152">
        <v>7.5</v>
      </c>
      <c r="G591" s="145">
        <v>4</v>
      </c>
      <c r="H591" s="145">
        <v>3</v>
      </c>
      <c r="I591" s="144" t="s">
        <v>188</v>
      </c>
      <c r="J591" s="144">
        <v>0</v>
      </c>
      <c r="K591" s="121">
        <v>7750</v>
      </c>
      <c r="L591" s="80">
        <f t="shared" si="88"/>
        <v>6942.8063250000014</v>
      </c>
      <c r="M591" s="186"/>
      <c r="N591" s="186"/>
      <c r="O591" s="186"/>
      <c r="P591" s="186">
        <f t="shared" si="89"/>
        <v>31700</v>
      </c>
      <c r="Q591" s="186">
        <f t="shared" si="90"/>
        <v>31700</v>
      </c>
      <c r="R591" s="186">
        <f t="shared" si="91"/>
        <v>31700</v>
      </c>
      <c r="S591" s="204" t="s">
        <v>1992</v>
      </c>
      <c r="T591" s="204" t="s">
        <v>1992</v>
      </c>
      <c r="U591" s="154">
        <f>H591</f>
        <v>3</v>
      </c>
      <c r="V591" s="137"/>
      <c r="W591" s="137"/>
      <c r="X591" s="119">
        <f t="shared" si="92"/>
        <v>17884.615384615383</v>
      </c>
      <c r="Y591" s="119">
        <f t="shared" si="93"/>
        <v>4471.1538461538457</v>
      </c>
      <c r="Z591" s="119">
        <f t="shared" si="94"/>
        <v>2384.6153846153848</v>
      </c>
    </row>
    <row r="592" spans="1:26" ht="31.5">
      <c r="A592" s="144" t="str">
        <f>IF(D592="","",SUBTOTAL(3,$D$11:D592))</f>
        <v/>
      </c>
      <c r="B592" s="148" t="s">
        <v>913</v>
      </c>
      <c r="C592" s="146" t="s">
        <v>914</v>
      </c>
      <c r="D592" s="144"/>
      <c r="E592" s="144"/>
      <c r="F592" s="144"/>
      <c r="G592" s="144"/>
      <c r="H592" s="144"/>
      <c r="I592" s="144"/>
      <c r="J592" s="144">
        <v>0</v>
      </c>
      <c r="K592" s="121"/>
      <c r="L592" s="80">
        <f t="shared" si="88"/>
        <v>0</v>
      </c>
      <c r="M592" s="186"/>
      <c r="N592" s="186"/>
      <c r="O592" s="186"/>
      <c r="P592" s="186"/>
      <c r="Q592" s="186"/>
      <c r="R592" s="186"/>
      <c r="S592" s="204" t="s">
        <v>1992</v>
      </c>
      <c r="T592" s="204" t="s">
        <v>1992</v>
      </c>
      <c r="U592" s="137"/>
      <c r="V592" s="137"/>
      <c r="W592" s="137"/>
      <c r="X592" s="119"/>
      <c r="Y592" s="119"/>
      <c r="Z592" s="119"/>
    </row>
    <row r="593" spans="1:26">
      <c r="A593" s="144">
        <f>IF(D593="","",SUBTOTAL(3,$D$11:D593))</f>
        <v>422</v>
      </c>
      <c r="B593" s="144" t="s">
        <v>915</v>
      </c>
      <c r="C593" s="150" t="s">
        <v>868</v>
      </c>
      <c r="D593" s="145">
        <v>120</v>
      </c>
      <c r="E593" s="151">
        <v>20</v>
      </c>
      <c r="F593" s="151">
        <v>5.5</v>
      </c>
      <c r="G593" s="145">
        <v>4</v>
      </c>
      <c r="H593" s="151">
        <v>2.7</v>
      </c>
      <c r="I593" s="144" t="s">
        <v>188</v>
      </c>
      <c r="J593" s="144">
        <v>0</v>
      </c>
      <c r="K593" s="121">
        <v>8750</v>
      </c>
      <c r="L593" s="80">
        <f t="shared" si="88"/>
        <v>6248.5256925000012</v>
      </c>
      <c r="M593" s="186"/>
      <c r="N593" s="186"/>
      <c r="O593" s="186"/>
      <c r="P593" s="186">
        <f t="shared" si="89"/>
        <v>27800</v>
      </c>
      <c r="Q593" s="186">
        <f t="shared" si="90"/>
        <v>27800</v>
      </c>
      <c r="R593" s="186">
        <f t="shared" si="91"/>
        <v>27800</v>
      </c>
      <c r="S593" s="204" t="s">
        <v>1992</v>
      </c>
      <c r="T593" s="204" t="s">
        <v>1992</v>
      </c>
      <c r="U593" s="154">
        <f>H593</f>
        <v>2.7</v>
      </c>
      <c r="V593" s="137"/>
      <c r="W593" s="137"/>
      <c r="X593" s="119">
        <f t="shared" si="92"/>
        <v>14583.333333333334</v>
      </c>
      <c r="Y593" s="119">
        <f t="shared" si="93"/>
        <v>4010.4166666666665</v>
      </c>
      <c r="Z593" s="119">
        <f t="shared" si="94"/>
        <v>2916.6666666666665</v>
      </c>
    </row>
    <row r="594" spans="1:26">
      <c r="A594" s="144">
        <f>IF(D594="","",SUBTOTAL(3,$D$11:D594))</f>
        <v>423</v>
      </c>
      <c r="B594" s="144" t="s">
        <v>916</v>
      </c>
      <c r="C594" s="150" t="s">
        <v>889</v>
      </c>
      <c r="D594" s="145">
        <v>90</v>
      </c>
      <c r="E594" s="151">
        <v>14</v>
      </c>
      <c r="F594" s="152">
        <v>7</v>
      </c>
      <c r="G594" s="145">
        <v>4</v>
      </c>
      <c r="H594" s="145">
        <v>3</v>
      </c>
      <c r="I594" s="144" t="s">
        <v>188</v>
      </c>
      <c r="J594" s="144">
        <v>0</v>
      </c>
      <c r="K594" s="121">
        <v>7900</v>
      </c>
      <c r="L594" s="80">
        <f t="shared" si="88"/>
        <v>6942.8063250000014</v>
      </c>
      <c r="M594" s="186"/>
      <c r="N594" s="186"/>
      <c r="O594" s="186"/>
      <c r="P594" s="186">
        <f t="shared" si="89"/>
        <v>28900</v>
      </c>
      <c r="Q594" s="186">
        <f t="shared" si="90"/>
        <v>28900</v>
      </c>
      <c r="R594" s="186">
        <f t="shared" si="91"/>
        <v>28900</v>
      </c>
      <c r="S594" s="204" t="s">
        <v>1992</v>
      </c>
      <c r="T594" s="204" t="s">
        <v>1992</v>
      </c>
      <c r="U594" s="154">
        <f>H594</f>
        <v>3</v>
      </c>
      <c r="V594" s="137"/>
      <c r="W594" s="137"/>
      <c r="X594" s="119">
        <f t="shared" si="92"/>
        <v>12288.888888888889</v>
      </c>
      <c r="Y594" s="119">
        <f t="shared" si="93"/>
        <v>6144.4444444444443</v>
      </c>
      <c r="Z594" s="119">
        <f t="shared" si="94"/>
        <v>3511.1111111111113</v>
      </c>
    </row>
    <row r="595" spans="1:26" ht="31.5">
      <c r="A595" s="144" t="str">
        <f>IF(D595="","",SUBTOTAL(3,$D$11:D595))</f>
        <v/>
      </c>
      <c r="B595" s="148" t="s">
        <v>917</v>
      </c>
      <c r="C595" s="146" t="s">
        <v>918</v>
      </c>
      <c r="D595" s="144"/>
      <c r="E595" s="144"/>
      <c r="F595" s="144"/>
      <c r="G595" s="144"/>
      <c r="H595" s="144"/>
      <c r="I595" s="144"/>
      <c r="J595" s="144">
        <v>0</v>
      </c>
      <c r="K595" s="121"/>
      <c r="L595" s="80">
        <f t="shared" si="88"/>
        <v>0</v>
      </c>
      <c r="M595" s="186"/>
      <c r="N595" s="186"/>
      <c r="O595" s="186"/>
      <c r="P595" s="186"/>
      <c r="Q595" s="186"/>
      <c r="R595" s="186"/>
      <c r="S595" s="204" t="s">
        <v>1992</v>
      </c>
      <c r="T595" s="204" t="s">
        <v>1992</v>
      </c>
      <c r="U595" s="137"/>
      <c r="V595" s="137"/>
      <c r="W595" s="137"/>
      <c r="X595" s="119"/>
      <c r="Y595" s="119"/>
      <c r="Z595" s="119"/>
    </row>
    <row r="596" spans="1:26" ht="31.5">
      <c r="A596" s="144">
        <f>IF(D596="","",SUBTOTAL(3,$D$11:D596))</f>
        <v>424</v>
      </c>
      <c r="B596" s="144" t="s">
        <v>919</v>
      </c>
      <c r="C596" s="150" t="s">
        <v>920</v>
      </c>
      <c r="D596" s="145">
        <v>120</v>
      </c>
      <c r="E596" s="151">
        <v>20</v>
      </c>
      <c r="F596" s="152">
        <v>5.5</v>
      </c>
      <c r="G596" s="145">
        <v>4</v>
      </c>
      <c r="H596" s="145">
        <v>11</v>
      </c>
      <c r="I596" s="144" t="s">
        <v>188</v>
      </c>
      <c r="J596" s="144" t="s">
        <v>2052</v>
      </c>
      <c r="K596" s="121">
        <v>17400</v>
      </c>
      <c r="L596" s="80">
        <f t="shared" si="88"/>
        <v>25456.956525000005</v>
      </c>
      <c r="M596" s="186" t="str" cm="1">
        <f t="array" ref="M596">IF(OR($B596="",$S596="",$T596=""),"",IFERROR(IF($S596&lt;&gt;SUMPRODUCT(IFERROR(--MID($T596,SEARCH('Nhân công vận hành'!$A$3:$A$100,$T596)-1,1),0)),"",SUMPRODUCT(IFERROR(--MID($T596,SEARCH('Nhân công vận hành'!$A$3:$A$100,$T596)-1,1),0),'Nhân công vận hành'!#REF!)),""))</f>
        <v/>
      </c>
      <c r="N596" s="186" cm="1">
        <f t="array" ref="N596">IF(OR($B596="",$S596="",$T596=""),"",IFERROR(IF($S596&lt;&gt;SUMPRODUCT(IFERROR(--MID($T596,SEARCH('Nhân công vận hành'!$A$3:$A$100,$T596)-1,1),0)),"",SUMPRODUCT(IFERROR(--MID($T596,SEARCH('Nhân công vận hành'!$A$3:$A$100,$T596)-1,1),0),'Nhân công vận hành'!$E$3:$E$100)),""))</f>
        <v>322000</v>
      </c>
      <c r="O596" s="186" cm="1">
        <f t="array" ref="O596">IF(OR($B596="",$S596="",$T596=""),"",IFERROR(IF($S596&lt;&gt;SUMPRODUCT(IFERROR(--MID($T596,SEARCH('Nhân công vận hành'!$A$3:$A$100,$T596)-1,1),0)),"",SUMPRODUCT(IFERROR(--MID($T596,SEARCH('Nhân công vận hành'!$A$3:$A$100,$T596)-1,1),0),'Nhân công vận hành'!$F$3:$F$100)),""))</f>
        <v>308000</v>
      </c>
      <c r="P596" s="186" t="e">
        <f t="shared" si="89"/>
        <v>#VALUE!</v>
      </c>
      <c r="Q596" s="186">
        <f t="shared" si="90"/>
        <v>390200</v>
      </c>
      <c r="R596" s="186">
        <f t="shared" si="91"/>
        <v>376200</v>
      </c>
      <c r="S596" s="204">
        <v>1</v>
      </c>
      <c r="T596" s="204" t="s">
        <v>1993</v>
      </c>
      <c r="U596" s="154">
        <f>H596</f>
        <v>11</v>
      </c>
      <c r="V596" s="137"/>
      <c r="W596" s="137"/>
      <c r="X596" s="119">
        <f t="shared" si="92"/>
        <v>29000</v>
      </c>
      <c r="Y596" s="119">
        <f t="shared" si="93"/>
        <v>7975</v>
      </c>
      <c r="Z596" s="119">
        <f t="shared" si="94"/>
        <v>5800</v>
      </c>
    </row>
    <row r="597" spans="1:26" ht="31.5">
      <c r="A597" s="144">
        <f>IF(D597="","",SUBTOTAL(3,$D$11:D597))</f>
        <v>425</v>
      </c>
      <c r="B597" s="144" t="s">
        <v>921</v>
      </c>
      <c r="C597" s="150" t="s">
        <v>922</v>
      </c>
      <c r="D597" s="145">
        <v>120</v>
      </c>
      <c r="E597" s="151">
        <v>20</v>
      </c>
      <c r="F597" s="152">
        <v>4.5</v>
      </c>
      <c r="G597" s="145">
        <v>5</v>
      </c>
      <c r="H597" s="145">
        <v>8</v>
      </c>
      <c r="I597" s="144" t="s">
        <v>75</v>
      </c>
      <c r="J597" s="144" t="s">
        <v>2052</v>
      </c>
      <c r="K597" s="121">
        <v>38500</v>
      </c>
      <c r="L597" s="80">
        <f t="shared" si="88"/>
        <v>160381.09090909088</v>
      </c>
      <c r="M597" s="186" t="str" cm="1">
        <f t="array" ref="M597">IF(OR($B597="",$S597="",$T597=""),"",IFERROR(IF($S597&lt;&gt;SUMPRODUCT(IFERROR(--MID($T597,SEARCH('Nhân công vận hành'!$A$3:$A$100,$T597)-1,1),0)),"",SUMPRODUCT(IFERROR(--MID($T597,SEARCH('Nhân công vận hành'!$A$3:$A$100,$T597)-1,1),0),'Nhân công vận hành'!#REF!)),""))</f>
        <v/>
      </c>
      <c r="N597" s="186" cm="1">
        <f t="array" ref="N597">IF(OR($B597="",$S597="",$T597=""),"",IFERROR(IF($S597&lt;&gt;SUMPRODUCT(IFERROR(--MID($T597,SEARCH('Nhân công vận hành'!$A$3:$A$100,$T597)-1,1),0)),"",SUMPRODUCT(IFERROR(--MID($T597,SEARCH('Nhân công vận hành'!$A$3:$A$100,$T597)-1,1),0),'Nhân công vận hành'!$E$3:$E$100)),""))</f>
        <v>322000</v>
      </c>
      <c r="O597" s="186" cm="1">
        <f t="array" ref="O597">IF(OR($B597="",$S597="",$T597=""),"",IFERROR(IF($S597&lt;&gt;SUMPRODUCT(IFERROR(--MID($T597,SEARCH('Nhân công vận hành'!$A$3:$A$100,$T597)-1,1),0)),"",SUMPRODUCT(IFERROR(--MID($T597,SEARCH('Nhân công vận hành'!$A$3:$A$100,$T597)-1,1),0),'Nhân công vận hành'!$F$3:$F$100)),""))</f>
        <v>308000</v>
      </c>
      <c r="P597" s="186" t="e">
        <f t="shared" si="89"/>
        <v>#VALUE!</v>
      </c>
      <c r="Q597" s="186">
        <f t="shared" si="90"/>
        <v>570600</v>
      </c>
      <c r="R597" s="186">
        <f t="shared" si="91"/>
        <v>556600</v>
      </c>
      <c r="S597" s="204">
        <v>1</v>
      </c>
      <c r="T597" s="204" t="s">
        <v>1993</v>
      </c>
      <c r="U597" s="137"/>
      <c r="V597" s="154">
        <f>H597</f>
        <v>8</v>
      </c>
      <c r="W597" s="137"/>
      <c r="X597" s="119">
        <f t="shared" si="92"/>
        <v>57750</v>
      </c>
      <c r="Y597" s="119">
        <f t="shared" si="93"/>
        <v>14437.5</v>
      </c>
      <c r="Z597" s="119">
        <f t="shared" si="94"/>
        <v>16041.666666666666</v>
      </c>
    </row>
    <row r="598" spans="1:26" ht="31.5">
      <c r="A598" s="144">
        <f>IF(D598="","",SUBTOTAL(3,$D$11:D598))</f>
        <v>426</v>
      </c>
      <c r="B598" s="144" t="s">
        <v>1913</v>
      </c>
      <c r="C598" s="150" t="s">
        <v>1915</v>
      </c>
      <c r="D598" s="145">
        <v>120</v>
      </c>
      <c r="E598" s="151">
        <v>20</v>
      </c>
      <c r="F598" s="152">
        <v>4.5</v>
      </c>
      <c r="G598" s="145">
        <v>5</v>
      </c>
      <c r="H598" s="145">
        <v>34</v>
      </c>
      <c r="I598" s="144" t="s">
        <v>75</v>
      </c>
      <c r="J598" s="144" t="s">
        <v>2052</v>
      </c>
      <c r="K598" s="121">
        <v>325000</v>
      </c>
      <c r="L598" s="80">
        <f t="shared" si="88"/>
        <v>681619.63636363624</v>
      </c>
      <c r="M598" s="186" t="str" cm="1">
        <f t="array" ref="M598">IF(OR($B598="",$S598="",$T598=""),"",IFERROR(IF($S598&lt;&gt;SUMPRODUCT(IFERROR(--MID($T598,SEARCH('Nhân công vận hành'!$A$3:$A$100,$T598)-1,1),0)),"",SUMPRODUCT(IFERROR(--MID($T598,SEARCH('Nhân công vận hành'!$A$3:$A$100,$T598)-1,1),0),'Nhân công vận hành'!#REF!)),""))</f>
        <v/>
      </c>
      <c r="N598" s="186" cm="1">
        <f t="array" ref="N598">IF(OR($B598="",$S598="",$T598=""),"",IFERROR(IF($S598&lt;&gt;SUMPRODUCT(IFERROR(--MID($T598,SEARCH('Nhân công vận hành'!$A$3:$A$100,$T598)-1,1),0)),"",SUMPRODUCT(IFERROR(--MID($T598,SEARCH('Nhân công vận hành'!$A$3:$A$100,$T598)-1,1),0),'Nhân công vận hành'!$E$3:$E$100)),""))</f>
        <v>322000</v>
      </c>
      <c r="O598" s="186" cm="1">
        <f t="array" ref="O598">IF(OR($B598="",$S598="",$T598=""),"",IFERROR(IF($S598&lt;&gt;SUMPRODUCT(IFERROR(--MID($T598,SEARCH('Nhân công vận hành'!$A$3:$A$100,$T598)-1,1),0)),"",SUMPRODUCT(IFERROR(--MID($T598,SEARCH('Nhân công vận hành'!$A$3:$A$100,$T598)-1,1),0),'Nhân công vận hành'!$F$3:$F$100)),""))</f>
        <v>308000</v>
      </c>
      <c r="P598" s="186" t="e">
        <f t="shared" si="89"/>
        <v>#VALUE!</v>
      </c>
      <c r="Q598" s="186">
        <f t="shared" si="90"/>
        <v>1748400</v>
      </c>
      <c r="R598" s="186">
        <f t="shared" si="91"/>
        <v>1734400</v>
      </c>
      <c r="S598" s="204">
        <v>1</v>
      </c>
      <c r="T598" s="204" t="s">
        <v>1993</v>
      </c>
      <c r="U598" s="137"/>
      <c r="V598" s="154">
        <f>H598</f>
        <v>34</v>
      </c>
      <c r="W598" s="137"/>
      <c r="X598" s="119">
        <f t="shared" si="92"/>
        <v>487500</v>
      </c>
      <c r="Y598" s="119">
        <f t="shared" si="93"/>
        <v>121875</v>
      </c>
      <c r="Z598" s="119">
        <f t="shared" si="94"/>
        <v>135416.66666666666</v>
      </c>
    </row>
    <row r="599" spans="1:26" ht="31.5">
      <c r="A599" s="144">
        <f>IF(D599="","",SUBTOTAL(3,$D$11:D599))</f>
        <v>427</v>
      </c>
      <c r="B599" s="144" t="s">
        <v>1914</v>
      </c>
      <c r="C599" s="150" t="s">
        <v>1916</v>
      </c>
      <c r="D599" s="145">
        <v>120</v>
      </c>
      <c r="E599" s="151">
        <v>20</v>
      </c>
      <c r="F599" s="152">
        <v>4.5</v>
      </c>
      <c r="G599" s="145">
        <v>5</v>
      </c>
      <c r="H599" s="145">
        <v>50</v>
      </c>
      <c r="I599" s="144" t="s">
        <v>15</v>
      </c>
      <c r="J599" s="144" t="s">
        <v>2052</v>
      </c>
      <c r="K599" s="121">
        <v>4776400</v>
      </c>
      <c r="L599" s="80">
        <f t="shared" si="88"/>
        <v>1043577.2727272726</v>
      </c>
      <c r="M599" s="186" t="str" cm="1">
        <f t="array" ref="M599">IF(OR($B599="",$S599="",$T599=""),"",IFERROR(IF($S599&lt;&gt;SUMPRODUCT(IFERROR(--MID($T599,SEARCH('Nhân công vận hành'!$A$3:$A$100,$T599)-1,1),0)),"",SUMPRODUCT(IFERROR(--MID($T599,SEARCH('Nhân công vận hành'!$A$3:$A$100,$T599)-1,1),0),'Nhân công vận hành'!#REF!)),""))</f>
        <v/>
      </c>
      <c r="N599" s="186" cm="1">
        <f t="array" ref="N599">IF(OR($B599="",$S599="",$T599=""),"",IFERROR(IF($S599&lt;&gt;SUMPRODUCT(IFERROR(--MID($T599,SEARCH('Nhân công vận hành'!$A$3:$A$100,$T599)-1,1),0)),"",SUMPRODUCT(IFERROR(--MID($T599,SEARCH('Nhân công vận hành'!$A$3:$A$100,$T599)-1,1),0),'Nhân công vận hành'!$E$3:$E$100)),""))</f>
        <v>322000</v>
      </c>
      <c r="O599" s="186" cm="1">
        <f t="array" ref="O599">IF(OR($B599="",$S599="",$T599=""),"",IFERROR(IF($S599&lt;&gt;SUMPRODUCT(IFERROR(--MID($T599,SEARCH('Nhân công vận hành'!$A$3:$A$100,$T599)-1,1),0)),"",SUMPRODUCT(IFERROR(--MID($T599,SEARCH('Nhân công vận hành'!$A$3:$A$100,$T599)-1,1),0),'Nhân công vận hành'!$F$3:$F$100)),""))</f>
        <v>308000</v>
      </c>
      <c r="P599" s="186" t="e">
        <f t="shared" si="89"/>
        <v>#VALUE!</v>
      </c>
      <c r="Q599" s="186">
        <f t="shared" si="90"/>
        <v>12311500</v>
      </c>
      <c r="R599" s="186">
        <f t="shared" si="91"/>
        <v>12297500</v>
      </c>
      <c r="S599" s="204">
        <v>1</v>
      </c>
      <c r="T599" s="204" t="s">
        <v>1993</v>
      </c>
      <c r="U599" s="137"/>
      <c r="V599" s="154"/>
      <c r="W599" s="154">
        <f>H599</f>
        <v>50</v>
      </c>
      <c r="X599" s="119">
        <f t="shared" si="92"/>
        <v>7164600</v>
      </c>
      <c r="Y599" s="119">
        <f t="shared" si="93"/>
        <v>1791150</v>
      </c>
      <c r="Z599" s="119">
        <f t="shared" si="94"/>
        <v>1990166.6666666667</v>
      </c>
    </row>
    <row r="600" spans="1:26" ht="31.5">
      <c r="A600" s="144" t="str">
        <f>IF(D600="","",SUBTOTAL(3,$D$11:D600))</f>
        <v/>
      </c>
      <c r="B600" s="148" t="s">
        <v>923</v>
      </c>
      <c r="C600" s="146" t="s">
        <v>924</v>
      </c>
      <c r="D600" s="144"/>
      <c r="E600" s="144"/>
      <c r="F600" s="144"/>
      <c r="G600" s="144"/>
      <c r="H600" s="144"/>
      <c r="I600" s="144"/>
      <c r="J600" s="144">
        <v>0</v>
      </c>
      <c r="K600" s="121"/>
      <c r="L600" s="80">
        <f t="shared" si="88"/>
        <v>0</v>
      </c>
      <c r="M600" s="186"/>
      <c r="N600" s="186"/>
      <c r="O600" s="186"/>
      <c r="P600" s="186"/>
      <c r="Q600" s="186"/>
      <c r="R600" s="186"/>
      <c r="S600" s="204" t="s">
        <v>1992</v>
      </c>
      <c r="T600" s="204" t="s">
        <v>1992</v>
      </c>
      <c r="U600" s="137"/>
      <c r="V600" s="137"/>
      <c r="W600" s="137"/>
      <c r="X600" s="119"/>
      <c r="Y600" s="119"/>
      <c r="Z600" s="119"/>
    </row>
    <row r="601" spans="1:26" ht="31.5">
      <c r="A601" s="144">
        <f>IF(D601="","",SUBTOTAL(3,$D$11:D601))</f>
        <v>428</v>
      </c>
      <c r="B601" s="144" t="s">
        <v>925</v>
      </c>
      <c r="C601" s="150" t="s">
        <v>926</v>
      </c>
      <c r="D601" s="145">
        <v>240</v>
      </c>
      <c r="E601" s="151">
        <v>14</v>
      </c>
      <c r="F601" s="152">
        <v>4.5</v>
      </c>
      <c r="G601" s="145">
        <v>4</v>
      </c>
      <c r="H601" s="145">
        <v>9</v>
      </c>
      <c r="I601" s="144" t="s">
        <v>188</v>
      </c>
      <c r="J601" s="144" t="s">
        <v>2052</v>
      </c>
      <c r="K601" s="121">
        <v>28200</v>
      </c>
      <c r="L601" s="80">
        <f t="shared" si="88"/>
        <v>20828.418975000004</v>
      </c>
      <c r="M601" s="186" t="str" cm="1">
        <f t="array" ref="M601">IF(OR($B601="",$S601="",$T601=""),"",IFERROR(IF($S601&lt;&gt;SUMPRODUCT(IFERROR(--MID($T601,SEARCH('Nhân công vận hành'!$A$3:$A$100,$T601)-1,1),0)),"",SUMPRODUCT(IFERROR(--MID($T601,SEARCH('Nhân công vận hành'!$A$3:$A$100,$T601)-1,1),0),'Nhân công vận hành'!#REF!)),""))</f>
        <v/>
      </c>
      <c r="N601" s="186" cm="1">
        <f t="array" ref="N601">IF(OR($B601="",$S601="",$T601=""),"",IFERROR(IF($S601&lt;&gt;SUMPRODUCT(IFERROR(--MID($T601,SEARCH('Nhân công vận hành'!$A$3:$A$100,$T601)-1,1),0)),"",SUMPRODUCT(IFERROR(--MID($T601,SEARCH('Nhân công vận hành'!$A$3:$A$100,$T601)-1,1),0),'Nhân công vận hành'!$E$3:$E$100)),""))</f>
        <v>322000</v>
      </c>
      <c r="O601" s="186" cm="1">
        <f t="array" ref="O601">IF(OR($B601="",$S601="",$T601=""),"",IFERROR(IF($S601&lt;&gt;SUMPRODUCT(IFERROR(--MID($T601,SEARCH('Nhân công vận hành'!$A$3:$A$100,$T601)-1,1),0)),"",SUMPRODUCT(IFERROR(--MID($T601,SEARCH('Nhân công vận hành'!$A$3:$A$100,$T601)-1,1),0),'Nhân công vận hành'!$F$3:$F$100)),""))</f>
        <v>308000</v>
      </c>
      <c r="P601" s="186" t="e">
        <f t="shared" si="89"/>
        <v>#VALUE!</v>
      </c>
      <c r="Q601" s="186">
        <f t="shared" si="90"/>
        <v>369300</v>
      </c>
      <c r="R601" s="186">
        <f t="shared" si="91"/>
        <v>355300</v>
      </c>
      <c r="S601" s="204">
        <v>1</v>
      </c>
      <c r="T601" s="204" t="s">
        <v>1993</v>
      </c>
      <c r="U601" s="154">
        <f>H601</f>
        <v>9</v>
      </c>
      <c r="V601" s="137"/>
      <c r="W601" s="137"/>
      <c r="X601" s="119">
        <f t="shared" si="92"/>
        <v>16450.000000000004</v>
      </c>
      <c r="Y601" s="119">
        <f t="shared" si="93"/>
        <v>5287.5</v>
      </c>
      <c r="Z601" s="119">
        <f t="shared" si="94"/>
        <v>4700</v>
      </c>
    </row>
    <row r="602" spans="1:26">
      <c r="A602" s="144" t="str">
        <f>IF(D602="","",SUBTOTAL(3,$D$11:D602))</f>
        <v/>
      </c>
      <c r="B602" s="148" t="s">
        <v>927</v>
      </c>
      <c r="C602" s="146" t="s">
        <v>928</v>
      </c>
      <c r="D602" s="144"/>
      <c r="E602" s="144"/>
      <c r="F602" s="144"/>
      <c r="G602" s="144"/>
      <c r="H602" s="144"/>
      <c r="I602" s="144"/>
      <c r="J602" s="144">
        <v>0</v>
      </c>
      <c r="K602" s="121"/>
      <c r="L602" s="80">
        <f t="shared" si="88"/>
        <v>0</v>
      </c>
      <c r="M602" s="186"/>
      <c r="N602" s="186"/>
      <c r="O602" s="186"/>
      <c r="P602" s="186"/>
      <c r="Q602" s="186"/>
      <c r="R602" s="186"/>
      <c r="S602" s="204" t="s">
        <v>1992</v>
      </c>
      <c r="T602" s="204" t="s">
        <v>1992</v>
      </c>
      <c r="U602" s="137"/>
      <c r="V602" s="137"/>
      <c r="W602" s="137"/>
      <c r="X602" s="119"/>
      <c r="Y602" s="119"/>
      <c r="Z602" s="119"/>
    </row>
    <row r="603" spans="1:26" ht="31.5">
      <c r="A603" s="144">
        <f>IF(D603="","",SUBTOTAL(3,$D$11:D603))</f>
        <v>429</v>
      </c>
      <c r="B603" s="144" t="s">
        <v>929</v>
      </c>
      <c r="C603" s="150" t="s">
        <v>926</v>
      </c>
      <c r="D603" s="145">
        <v>240</v>
      </c>
      <c r="E603" s="151">
        <v>13</v>
      </c>
      <c r="F603" s="152">
        <v>3.8</v>
      </c>
      <c r="G603" s="145">
        <v>4</v>
      </c>
      <c r="H603" s="145">
        <v>10</v>
      </c>
      <c r="I603" s="144" t="s">
        <v>188</v>
      </c>
      <c r="J603" s="144" t="s">
        <v>2052</v>
      </c>
      <c r="K603" s="121">
        <v>18800</v>
      </c>
      <c r="L603" s="80">
        <f t="shared" si="88"/>
        <v>23142.687750000005</v>
      </c>
      <c r="M603" s="186" t="str" cm="1">
        <f t="array" ref="M603">IF(OR($B603="",$S603="",$T603=""),"",IFERROR(IF($S603&lt;&gt;SUMPRODUCT(IFERROR(--MID($T603,SEARCH('Nhân công vận hành'!$A$3:$A$100,$T603)-1,1),0)),"",SUMPRODUCT(IFERROR(--MID($T603,SEARCH('Nhân công vận hành'!$A$3:$A$100,$T603)-1,1),0),'Nhân công vận hành'!#REF!)),""))</f>
        <v/>
      </c>
      <c r="N603" s="186" cm="1">
        <f t="array" ref="N603">IF(OR($B603="",$S603="",$T603=""),"",IFERROR(IF($S603&lt;&gt;SUMPRODUCT(IFERROR(--MID($T603,SEARCH('Nhân công vận hành'!$A$3:$A$100,$T603)-1,1),0)),"",SUMPRODUCT(IFERROR(--MID($T603,SEARCH('Nhân công vận hành'!$A$3:$A$100,$T603)-1,1),0),'Nhân công vận hành'!$E$3:$E$100)),""))</f>
        <v>322000</v>
      </c>
      <c r="O603" s="186" cm="1">
        <f t="array" ref="O603">IF(OR($B603="",$S603="",$T603=""),"",IFERROR(IF($S603&lt;&gt;SUMPRODUCT(IFERROR(--MID($T603,SEARCH('Nhân công vận hành'!$A$3:$A$100,$T603)-1,1),0)),"",SUMPRODUCT(IFERROR(--MID($T603,SEARCH('Nhân công vận hành'!$A$3:$A$100,$T603)-1,1),0),'Nhân công vận hành'!$F$3:$F$100)),""))</f>
        <v>308000</v>
      </c>
      <c r="P603" s="186" t="e">
        <f t="shared" si="89"/>
        <v>#VALUE!</v>
      </c>
      <c r="Q603" s="186">
        <f t="shared" si="90"/>
        <v>361400</v>
      </c>
      <c r="R603" s="186">
        <f t="shared" si="91"/>
        <v>347400</v>
      </c>
      <c r="S603" s="204">
        <v>1</v>
      </c>
      <c r="T603" s="204" t="s">
        <v>1993</v>
      </c>
      <c r="U603" s="154">
        <f>H603</f>
        <v>10</v>
      </c>
      <c r="V603" s="137"/>
      <c r="W603" s="137"/>
      <c r="X603" s="119">
        <f t="shared" si="92"/>
        <v>10183.333333333334</v>
      </c>
      <c r="Y603" s="119">
        <f t="shared" si="93"/>
        <v>2976.6666666666665</v>
      </c>
      <c r="Z603" s="119">
        <f t="shared" si="94"/>
        <v>3133.3333333333335</v>
      </c>
    </row>
    <row r="604" spans="1:26" ht="31.5">
      <c r="A604" s="144">
        <f>IF(D604="","",SUBTOTAL(3,$D$11:D604))</f>
        <v>430</v>
      </c>
      <c r="B604" s="144" t="s">
        <v>930</v>
      </c>
      <c r="C604" s="150" t="s">
        <v>905</v>
      </c>
      <c r="D604" s="145">
        <v>240</v>
      </c>
      <c r="E604" s="151">
        <v>13</v>
      </c>
      <c r="F604" s="152">
        <v>3.9</v>
      </c>
      <c r="G604" s="145">
        <v>4</v>
      </c>
      <c r="H604" s="145">
        <v>27</v>
      </c>
      <c r="I604" s="144" t="s">
        <v>188</v>
      </c>
      <c r="J604" s="144" t="s">
        <v>2052</v>
      </c>
      <c r="K604" s="121">
        <v>156600</v>
      </c>
      <c r="L604" s="80">
        <f t="shared" si="88"/>
        <v>62485.256925000009</v>
      </c>
      <c r="M604" s="186" t="str" cm="1">
        <f t="array" ref="M604">IF(OR($B604="",$S604="",$T604=""),"",IFERROR(IF($S604&lt;&gt;SUMPRODUCT(IFERROR(--MID($T604,SEARCH('Nhân công vận hành'!$A$3:$A$100,$T604)-1,1),0)),"",SUMPRODUCT(IFERROR(--MID($T604,SEARCH('Nhân công vận hành'!$A$3:$A$100,$T604)-1,1),0),'Nhân công vận hành'!#REF!)),""))</f>
        <v/>
      </c>
      <c r="N604" s="186" cm="1">
        <f t="array" ref="N604">IF(OR($B604="",$S604="",$T604=""),"",IFERROR(IF($S604&lt;&gt;SUMPRODUCT(IFERROR(--MID($T604,SEARCH('Nhân công vận hành'!$A$3:$A$100,$T604)-1,1),0)),"",SUMPRODUCT(IFERROR(--MID($T604,SEARCH('Nhân công vận hành'!$A$3:$A$100,$T604)-1,1),0),'Nhân công vận hành'!$E$3:$E$100)),""))</f>
        <v>322000</v>
      </c>
      <c r="O604" s="186" cm="1">
        <f t="array" ref="O604">IF(OR($B604="",$S604="",$T604=""),"",IFERROR(IF($S604&lt;&gt;SUMPRODUCT(IFERROR(--MID($T604,SEARCH('Nhân công vận hành'!$A$3:$A$100,$T604)-1,1),0)),"",SUMPRODUCT(IFERROR(--MID($T604,SEARCH('Nhân công vận hành'!$A$3:$A$100,$T604)-1,1),0),'Nhân công vận hành'!$F$3:$F$100)),""))</f>
        <v>308000</v>
      </c>
      <c r="P604" s="186" t="e">
        <f t="shared" si="89"/>
        <v>#VALUE!</v>
      </c>
      <c r="Q604" s="186">
        <f t="shared" si="90"/>
        <v>512400</v>
      </c>
      <c r="R604" s="186">
        <f t="shared" si="91"/>
        <v>498400</v>
      </c>
      <c r="S604" s="204">
        <v>1</v>
      </c>
      <c r="T604" s="204" t="s">
        <v>1993</v>
      </c>
      <c r="U604" s="154">
        <f>H604</f>
        <v>27</v>
      </c>
      <c r="V604" s="137"/>
      <c r="W604" s="137"/>
      <c r="X604" s="119">
        <f t="shared" si="92"/>
        <v>76342.5</v>
      </c>
      <c r="Y604" s="119">
        <f t="shared" si="93"/>
        <v>25447.5</v>
      </c>
      <c r="Z604" s="119">
        <f t="shared" si="94"/>
        <v>26100</v>
      </c>
    </row>
    <row r="605" spans="1:26">
      <c r="A605" s="144" t="str">
        <f>IF(D605="","",SUBTOTAL(3,$D$11:D605))</f>
        <v/>
      </c>
      <c r="B605" s="148" t="s">
        <v>931</v>
      </c>
      <c r="C605" s="146" t="s">
        <v>932</v>
      </c>
      <c r="D605" s="144"/>
      <c r="E605" s="144"/>
      <c r="F605" s="144"/>
      <c r="G605" s="144"/>
      <c r="H605" s="144"/>
      <c r="I605" s="144"/>
      <c r="J605" s="144">
        <v>0</v>
      </c>
      <c r="K605" s="121"/>
      <c r="L605" s="80">
        <f t="shared" si="88"/>
        <v>0</v>
      </c>
      <c r="M605" s="186"/>
      <c r="N605" s="186"/>
      <c r="O605" s="186"/>
      <c r="P605" s="186"/>
      <c r="Q605" s="186"/>
      <c r="R605" s="186"/>
      <c r="S605" s="204" t="s">
        <v>1992</v>
      </c>
      <c r="T605" s="204" t="s">
        <v>1992</v>
      </c>
      <c r="U605" s="137"/>
      <c r="V605" s="137"/>
      <c r="W605" s="137"/>
      <c r="X605" s="119"/>
      <c r="Y605" s="119"/>
      <c r="Z605" s="119"/>
    </row>
    <row r="606" spans="1:26" ht="31.5">
      <c r="A606" s="144">
        <f>IF(D606="","",SUBTOTAL(3,$D$11:D606))</f>
        <v>431</v>
      </c>
      <c r="B606" s="144" t="s">
        <v>933</v>
      </c>
      <c r="C606" s="150" t="s">
        <v>794</v>
      </c>
      <c r="D606" s="145">
        <v>240</v>
      </c>
      <c r="E606" s="151">
        <v>14</v>
      </c>
      <c r="F606" s="152">
        <v>4.0999999999999996</v>
      </c>
      <c r="G606" s="145">
        <v>4</v>
      </c>
      <c r="H606" s="145">
        <v>5</v>
      </c>
      <c r="I606" s="144" t="s">
        <v>188</v>
      </c>
      <c r="J606" s="144" t="s">
        <v>2052</v>
      </c>
      <c r="K606" s="121">
        <v>41700</v>
      </c>
      <c r="L606" s="80">
        <f t="shared" si="88"/>
        <v>11571.343875000002</v>
      </c>
      <c r="M606" s="186" t="str" cm="1">
        <f t="array" ref="M606">IF(OR($B606="",$S606="",$T606=""),"",IFERROR(IF($S606&lt;&gt;SUMPRODUCT(IFERROR(--MID($T606,SEARCH('Nhân công vận hành'!$A$3:$A$100,$T606)-1,1),0)),"",SUMPRODUCT(IFERROR(--MID($T606,SEARCH('Nhân công vận hành'!$A$3:$A$100,$T606)-1,1),0),'Nhân công vận hành'!#REF!)),""))</f>
        <v/>
      </c>
      <c r="N606" s="186" cm="1">
        <f t="array" ref="N606">IF(OR($B606="",$S606="",$T606=""),"",IFERROR(IF($S606&lt;&gt;SUMPRODUCT(IFERROR(--MID($T606,SEARCH('Nhân công vận hành'!$A$3:$A$100,$T606)-1,1),0)),"",SUMPRODUCT(IFERROR(--MID($T606,SEARCH('Nhân công vận hành'!$A$3:$A$100,$T606)-1,1),0),'Nhân công vận hành'!$E$3:$E$100)),""))</f>
        <v>322000</v>
      </c>
      <c r="O606" s="186" cm="1">
        <f t="array" ref="O606">IF(OR($B606="",$S606="",$T606=""),"",IFERROR(IF($S606&lt;&gt;SUMPRODUCT(IFERROR(--MID($T606,SEARCH('Nhân công vận hành'!$A$3:$A$100,$T606)-1,1),0)),"",SUMPRODUCT(IFERROR(--MID($T606,SEARCH('Nhân công vận hành'!$A$3:$A$100,$T606)-1,1),0),'Nhân công vận hành'!$F$3:$F$100)),""))</f>
        <v>308000</v>
      </c>
      <c r="P606" s="186" t="e">
        <f t="shared" si="89"/>
        <v>#VALUE!</v>
      </c>
      <c r="Q606" s="186">
        <f t="shared" si="90"/>
        <v>369500</v>
      </c>
      <c r="R606" s="186">
        <f t="shared" si="91"/>
        <v>355500</v>
      </c>
      <c r="S606" s="204">
        <v>1</v>
      </c>
      <c r="T606" s="204" t="s">
        <v>1993</v>
      </c>
      <c r="U606" s="154">
        <f>H606</f>
        <v>5</v>
      </c>
      <c r="V606" s="137"/>
      <c r="W606" s="137"/>
      <c r="X606" s="119">
        <f t="shared" si="92"/>
        <v>21892.500000000004</v>
      </c>
      <c r="Y606" s="119">
        <f t="shared" si="93"/>
        <v>7123.7499999999991</v>
      </c>
      <c r="Z606" s="119">
        <f t="shared" si="94"/>
        <v>6950</v>
      </c>
    </row>
    <row r="607" spans="1:26" ht="31.5">
      <c r="A607" s="144" t="str">
        <f>IF(D607="","",SUBTOTAL(3,$D$11:D607))</f>
        <v/>
      </c>
      <c r="B607" s="148" t="s">
        <v>934</v>
      </c>
      <c r="C607" s="146" t="s">
        <v>935</v>
      </c>
      <c r="D607" s="144"/>
      <c r="E607" s="144"/>
      <c r="F607" s="144"/>
      <c r="G607" s="144"/>
      <c r="H607" s="144"/>
      <c r="I607" s="144"/>
      <c r="J607" s="144">
        <v>0</v>
      </c>
      <c r="K607" s="121"/>
      <c r="L607" s="80">
        <f t="shared" si="88"/>
        <v>0</v>
      </c>
      <c r="M607" s="186"/>
      <c r="N607" s="186"/>
      <c r="O607" s="186"/>
      <c r="P607" s="186"/>
      <c r="Q607" s="186"/>
      <c r="R607" s="186"/>
      <c r="S607" s="204" t="s">
        <v>1992</v>
      </c>
      <c r="T607" s="204" t="s">
        <v>1992</v>
      </c>
      <c r="U607" s="137"/>
      <c r="V607" s="137"/>
      <c r="W607" s="137"/>
      <c r="X607" s="119"/>
      <c r="Y607" s="119"/>
      <c r="Z607" s="119"/>
    </row>
    <row r="608" spans="1:26" ht="31.5">
      <c r="A608" s="144">
        <f>IF(D608="","",SUBTOTAL(3,$D$11:D608))</f>
        <v>432</v>
      </c>
      <c r="B608" s="144" t="s">
        <v>936</v>
      </c>
      <c r="C608" s="150" t="s">
        <v>926</v>
      </c>
      <c r="D608" s="145">
        <v>240</v>
      </c>
      <c r="E608" s="151">
        <v>14</v>
      </c>
      <c r="F608" s="152">
        <v>4.0999999999999996</v>
      </c>
      <c r="G608" s="145">
        <v>4</v>
      </c>
      <c r="H608" s="145">
        <v>9</v>
      </c>
      <c r="I608" s="144" t="s">
        <v>188</v>
      </c>
      <c r="J608" s="144" t="s">
        <v>2052</v>
      </c>
      <c r="K608" s="121">
        <v>18200</v>
      </c>
      <c r="L608" s="80">
        <f t="shared" si="88"/>
        <v>20828.418975000004</v>
      </c>
      <c r="M608" s="186" t="str" cm="1">
        <f t="array" ref="M608">IF(OR($B608="",$S608="",$T608=""),"",IFERROR(IF($S608&lt;&gt;SUMPRODUCT(IFERROR(--MID($T608,SEARCH('Nhân công vận hành'!$A$3:$A$100,$T608)-1,1),0)),"",SUMPRODUCT(IFERROR(--MID($T608,SEARCH('Nhân công vận hành'!$A$3:$A$100,$T608)-1,1),0),'Nhân công vận hành'!#REF!)),""))</f>
        <v/>
      </c>
      <c r="N608" s="186" cm="1">
        <f t="array" ref="N608">IF(OR($B608="",$S608="",$T608=""),"",IFERROR(IF($S608&lt;&gt;SUMPRODUCT(IFERROR(--MID($T608,SEARCH('Nhân công vận hành'!$A$3:$A$100,$T608)-1,1),0)),"",SUMPRODUCT(IFERROR(--MID($T608,SEARCH('Nhân công vận hành'!$A$3:$A$100,$T608)-1,1),0),'Nhân công vận hành'!$E$3:$E$100)),""))</f>
        <v>322000</v>
      </c>
      <c r="O608" s="186" cm="1">
        <f t="array" ref="O608">IF(OR($B608="",$S608="",$T608=""),"",IFERROR(IF($S608&lt;&gt;SUMPRODUCT(IFERROR(--MID($T608,SEARCH('Nhân công vận hành'!$A$3:$A$100,$T608)-1,1),0)),"",SUMPRODUCT(IFERROR(--MID($T608,SEARCH('Nhân công vận hành'!$A$3:$A$100,$T608)-1,1),0),'Nhân công vận hành'!$F$3:$F$100)),""))</f>
        <v>308000</v>
      </c>
      <c r="P608" s="186" t="e">
        <f t="shared" si="89"/>
        <v>#VALUE!</v>
      </c>
      <c r="Q608" s="186">
        <f t="shared" si="90"/>
        <v>359600</v>
      </c>
      <c r="R608" s="186">
        <f t="shared" si="91"/>
        <v>345600</v>
      </c>
      <c r="S608" s="204">
        <v>1</v>
      </c>
      <c r="T608" s="204" t="s">
        <v>1993</v>
      </c>
      <c r="U608" s="154">
        <f>H608</f>
        <v>9</v>
      </c>
      <c r="V608" s="137"/>
      <c r="W608" s="137"/>
      <c r="X608" s="119">
        <f t="shared" si="92"/>
        <v>10616.666666666668</v>
      </c>
      <c r="Y608" s="119">
        <f t="shared" si="93"/>
        <v>3109.1666666666661</v>
      </c>
      <c r="Z608" s="119">
        <f t="shared" si="94"/>
        <v>3033.3333333333335</v>
      </c>
    </row>
    <row r="609" spans="1:26" ht="31.5">
      <c r="A609" s="144" t="str">
        <f>IF(D609="","",SUBTOTAL(3,$D$11:D609))</f>
        <v/>
      </c>
      <c r="B609" s="148" t="s">
        <v>937</v>
      </c>
      <c r="C609" s="146" t="s">
        <v>938</v>
      </c>
      <c r="D609" s="144"/>
      <c r="E609" s="144"/>
      <c r="F609" s="144"/>
      <c r="G609" s="144"/>
      <c r="H609" s="144"/>
      <c r="I609" s="144"/>
      <c r="J609" s="144">
        <v>0</v>
      </c>
      <c r="K609" s="121"/>
      <c r="L609" s="80">
        <f t="shared" si="88"/>
        <v>0</v>
      </c>
      <c r="M609" s="186"/>
      <c r="N609" s="186"/>
      <c r="O609" s="186"/>
      <c r="P609" s="186"/>
      <c r="Q609" s="186"/>
      <c r="R609" s="186"/>
      <c r="S609" s="204" t="s">
        <v>1992</v>
      </c>
      <c r="T609" s="204" t="s">
        <v>1992</v>
      </c>
      <c r="U609" s="137"/>
      <c r="V609" s="137"/>
      <c r="W609" s="137"/>
      <c r="X609" s="119"/>
      <c r="Y609" s="119"/>
      <c r="Z609" s="119"/>
    </row>
    <row r="610" spans="1:26">
      <c r="A610" s="144">
        <f>IF(D610="","",SUBTOTAL(3,$D$11:D610))</f>
        <v>433</v>
      </c>
      <c r="B610" s="144" t="s">
        <v>939</v>
      </c>
      <c r="C610" s="150" t="s">
        <v>940</v>
      </c>
      <c r="D610" s="145">
        <v>190</v>
      </c>
      <c r="E610" s="151">
        <v>20.5</v>
      </c>
      <c r="F610" s="152">
        <v>10.5</v>
      </c>
      <c r="G610" s="145">
        <v>4</v>
      </c>
      <c r="H610" s="145">
        <v>2</v>
      </c>
      <c r="I610" s="144" t="s">
        <v>188</v>
      </c>
      <c r="J610" s="144">
        <v>0</v>
      </c>
      <c r="K610" s="121">
        <v>4600</v>
      </c>
      <c r="L610" s="80">
        <f t="shared" si="88"/>
        <v>4628.5375500000009</v>
      </c>
      <c r="M610" s="186"/>
      <c r="N610" s="186"/>
      <c r="O610" s="186"/>
      <c r="P610" s="186">
        <f t="shared" si="89"/>
        <v>13100</v>
      </c>
      <c r="Q610" s="186">
        <f t="shared" si="90"/>
        <v>13100</v>
      </c>
      <c r="R610" s="186">
        <f t="shared" si="91"/>
        <v>13100</v>
      </c>
      <c r="S610" s="204" t="s">
        <v>1992</v>
      </c>
      <c r="T610" s="204" t="s">
        <v>1992</v>
      </c>
      <c r="U610" s="154">
        <f>H610</f>
        <v>2</v>
      </c>
      <c r="V610" s="137"/>
      <c r="W610" s="137"/>
      <c r="X610" s="119">
        <f t="shared" si="92"/>
        <v>4963.1578947368425</v>
      </c>
      <c r="Y610" s="119">
        <f t="shared" si="93"/>
        <v>2542.1052631578946</v>
      </c>
      <c r="Z610" s="119">
        <f t="shared" si="94"/>
        <v>968.42105263157896</v>
      </c>
    </row>
    <row r="611" spans="1:26" ht="31.5">
      <c r="A611" s="144">
        <f>IF(D611="","",SUBTOTAL(3,$D$11:D611))</f>
        <v>434</v>
      </c>
      <c r="B611" s="148" t="s">
        <v>941</v>
      </c>
      <c r="C611" s="146" t="s">
        <v>942</v>
      </c>
      <c r="D611" s="145">
        <v>230</v>
      </c>
      <c r="E611" s="151">
        <v>13</v>
      </c>
      <c r="F611" s="152">
        <v>3.8</v>
      </c>
      <c r="G611" s="145">
        <v>4</v>
      </c>
      <c r="H611" s="145">
        <v>13</v>
      </c>
      <c r="I611" s="144" t="s">
        <v>188</v>
      </c>
      <c r="J611" s="144" t="s">
        <v>2052</v>
      </c>
      <c r="K611" s="121">
        <v>68900</v>
      </c>
      <c r="L611" s="80">
        <f t="shared" si="88"/>
        <v>30085.494075000006</v>
      </c>
      <c r="M611" s="186" t="str" cm="1">
        <f t="array" ref="M611">IF(OR($B611="",$S611="",$T611=""),"",IFERROR(IF($S611&lt;&gt;SUMPRODUCT(IFERROR(--MID($T611,SEARCH('Nhân công vận hành'!$A$3:$A$100,$T611)-1,1),0)),"",SUMPRODUCT(IFERROR(--MID($T611,SEARCH('Nhân công vận hành'!$A$3:$A$100,$T611)-1,1),0),'Nhân công vận hành'!#REF!)),""))</f>
        <v/>
      </c>
      <c r="N611" s="186" cm="1">
        <f t="array" ref="N611">IF(OR($B611="",$S611="",$T611=""),"",IFERROR(IF($S611&lt;&gt;SUMPRODUCT(IFERROR(--MID($T611,SEARCH('Nhân công vận hành'!$A$3:$A$100,$T611)-1,1),0)),"",SUMPRODUCT(IFERROR(--MID($T611,SEARCH('Nhân công vận hành'!$A$3:$A$100,$T611)-1,1),0),'Nhân công vận hành'!$E$3:$E$100)),""))</f>
        <v>322000</v>
      </c>
      <c r="O611" s="186" cm="1">
        <f t="array" ref="O611">IF(OR($B611="",$S611="",$T611=""),"",IFERROR(IF($S611&lt;&gt;SUMPRODUCT(IFERROR(--MID($T611,SEARCH('Nhân công vận hành'!$A$3:$A$100,$T611)-1,1),0)),"",SUMPRODUCT(IFERROR(--MID($T611,SEARCH('Nhân công vận hành'!$A$3:$A$100,$T611)-1,1),0),'Nhân công vận hành'!$F$3:$F$100)),""))</f>
        <v>308000</v>
      </c>
      <c r="P611" s="186" t="e">
        <f t="shared" si="89"/>
        <v>#VALUE!</v>
      </c>
      <c r="Q611" s="186">
        <f t="shared" si="90"/>
        <v>410500</v>
      </c>
      <c r="R611" s="186">
        <f t="shared" si="91"/>
        <v>396500</v>
      </c>
      <c r="S611" s="204">
        <v>1</v>
      </c>
      <c r="T611" s="204" t="s">
        <v>1993</v>
      </c>
      <c r="U611" s="154">
        <f>H611</f>
        <v>13</v>
      </c>
      <c r="V611" s="137"/>
      <c r="W611" s="137"/>
      <c r="X611" s="119">
        <f t="shared" si="92"/>
        <v>35049.130434782608</v>
      </c>
      <c r="Y611" s="119">
        <f t="shared" si="93"/>
        <v>11383.478260869566</v>
      </c>
      <c r="Z611" s="119">
        <f t="shared" si="94"/>
        <v>11982.608695652174</v>
      </c>
    </row>
    <row r="612" spans="1:26" ht="47.25">
      <c r="A612" s="144" t="str">
        <f>IF(D612="","",SUBTOTAL(3,$D$11:D612))</f>
        <v/>
      </c>
      <c r="B612" s="148" t="s">
        <v>943</v>
      </c>
      <c r="C612" s="146" t="s">
        <v>944</v>
      </c>
      <c r="D612" s="144"/>
      <c r="E612" s="144"/>
      <c r="F612" s="144"/>
      <c r="G612" s="144"/>
      <c r="H612" s="144"/>
      <c r="I612" s="144"/>
      <c r="J612" s="144">
        <v>0</v>
      </c>
      <c r="K612" s="121"/>
      <c r="L612" s="80">
        <f t="shared" si="88"/>
        <v>0</v>
      </c>
      <c r="M612" s="186"/>
      <c r="N612" s="186"/>
      <c r="O612" s="186"/>
      <c r="P612" s="186"/>
      <c r="Q612" s="186"/>
      <c r="R612" s="186"/>
      <c r="S612" s="204" t="s">
        <v>1992</v>
      </c>
      <c r="T612" s="204" t="s">
        <v>1992</v>
      </c>
      <c r="U612" s="137"/>
      <c r="V612" s="137"/>
      <c r="W612" s="137"/>
      <c r="X612" s="119"/>
      <c r="Y612" s="119"/>
      <c r="Z612" s="119"/>
    </row>
    <row r="613" spans="1:26" ht="18.75">
      <c r="A613" s="144">
        <f>IF(D613="","",SUBTOTAL(3,$D$11:D613))</f>
        <v>435</v>
      </c>
      <c r="B613" s="144" t="s">
        <v>945</v>
      </c>
      <c r="C613" s="150" t="s">
        <v>1898</v>
      </c>
      <c r="D613" s="145">
        <v>120</v>
      </c>
      <c r="E613" s="151">
        <v>30</v>
      </c>
      <c r="F613" s="152">
        <v>6.6</v>
      </c>
      <c r="G613" s="145">
        <v>5</v>
      </c>
      <c r="H613" s="144"/>
      <c r="I613" s="144"/>
      <c r="J613" s="144">
        <v>0</v>
      </c>
      <c r="K613" s="121">
        <v>5400</v>
      </c>
      <c r="L613" s="80">
        <f t="shared" si="88"/>
        <v>0</v>
      </c>
      <c r="M613" s="186"/>
      <c r="N613" s="186"/>
      <c r="O613" s="186"/>
      <c r="P613" s="186">
        <f t="shared" si="89"/>
        <v>18700</v>
      </c>
      <c r="Q613" s="186">
        <f t="shared" si="90"/>
        <v>18700</v>
      </c>
      <c r="R613" s="186">
        <f t="shared" si="91"/>
        <v>18700</v>
      </c>
      <c r="S613" s="204" t="s">
        <v>1992</v>
      </c>
      <c r="T613" s="204" t="s">
        <v>1992</v>
      </c>
      <c r="U613" s="137"/>
      <c r="V613" s="137"/>
      <c r="W613" s="137"/>
      <c r="X613" s="119">
        <f t="shared" si="92"/>
        <v>13500</v>
      </c>
      <c r="Y613" s="119">
        <f t="shared" si="93"/>
        <v>2970</v>
      </c>
      <c r="Z613" s="119">
        <f t="shared" si="94"/>
        <v>2250</v>
      </c>
    </row>
    <row r="614" spans="1:26" ht="18.75">
      <c r="A614" s="144">
        <f>IF(D614="","",SUBTOTAL(3,$D$11:D614))</f>
        <v>436</v>
      </c>
      <c r="B614" s="144" t="s">
        <v>946</v>
      </c>
      <c r="C614" s="150" t="s">
        <v>1899</v>
      </c>
      <c r="D614" s="145">
        <v>120</v>
      </c>
      <c r="E614" s="151">
        <v>30</v>
      </c>
      <c r="F614" s="152">
        <v>6.6</v>
      </c>
      <c r="G614" s="145">
        <v>5</v>
      </c>
      <c r="H614" s="144"/>
      <c r="I614" s="144"/>
      <c r="J614" s="144">
        <v>0</v>
      </c>
      <c r="K614" s="121">
        <v>6100</v>
      </c>
      <c r="L614" s="80">
        <f t="shared" si="88"/>
        <v>0</v>
      </c>
      <c r="M614" s="186"/>
      <c r="N614" s="186"/>
      <c r="O614" s="186"/>
      <c r="P614" s="186">
        <f t="shared" si="89"/>
        <v>21100</v>
      </c>
      <c r="Q614" s="186">
        <f t="shared" si="90"/>
        <v>21100</v>
      </c>
      <c r="R614" s="186">
        <f t="shared" si="91"/>
        <v>21100</v>
      </c>
      <c r="S614" s="204" t="s">
        <v>1992</v>
      </c>
      <c r="T614" s="204" t="s">
        <v>1992</v>
      </c>
      <c r="U614" s="137"/>
      <c r="V614" s="137"/>
      <c r="W614" s="137"/>
      <c r="X614" s="119">
        <f t="shared" si="92"/>
        <v>15250</v>
      </c>
      <c r="Y614" s="119">
        <f t="shared" si="93"/>
        <v>3355</v>
      </c>
      <c r="Z614" s="119">
        <f t="shared" si="94"/>
        <v>2541.6666666666665</v>
      </c>
    </row>
    <row r="615" spans="1:26" ht="31.5">
      <c r="A615" s="144" t="str">
        <f>IF(D615="","",SUBTOTAL(3,$D$11:D615))</f>
        <v/>
      </c>
      <c r="B615" s="148" t="s">
        <v>947</v>
      </c>
      <c r="C615" s="146" t="s">
        <v>948</v>
      </c>
      <c r="D615" s="144"/>
      <c r="E615" s="144"/>
      <c r="F615" s="144"/>
      <c r="G615" s="144"/>
      <c r="H615" s="144"/>
      <c r="I615" s="144"/>
      <c r="J615" s="144">
        <v>0</v>
      </c>
      <c r="K615" s="121"/>
      <c r="L615" s="80">
        <f t="shared" si="88"/>
        <v>0</v>
      </c>
      <c r="M615" s="186"/>
      <c r="N615" s="186"/>
      <c r="O615" s="186"/>
      <c r="P615" s="186"/>
      <c r="Q615" s="186"/>
      <c r="R615" s="186"/>
      <c r="S615" s="204" t="s">
        <v>1992</v>
      </c>
      <c r="T615" s="204" t="s">
        <v>1992</v>
      </c>
      <c r="U615" s="137"/>
      <c r="V615" s="137"/>
      <c r="W615" s="137"/>
      <c r="X615" s="119"/>
      <c r="Y615" s="119"/>
      <c r="Z615" s="119"/>
    </row>
    <row r="616" spans="1:26" ht="31.5">
      <c r="A616" s="144">
        <f>IF(D616="","",SUBTOTAL(3,$D$11:D616))</f>
        <v>437</v>
      </c>
      <c r="B616" s="144" t="s">
        <v>949</v>
      </c>
      <c r="C616" s="150" t="s">
        <v>950</v>
      </c>
      <c r="D616" s="145">
        <v>230</v>
      </c>
      <c r="E616" s="151">
        <v>14</v>
      </c>
      <c r="F616" s="152">
        <v>4.5</v>
      </c>
      <c r="G616" s="145">
        <v>4</v>
      </c>
      <c r="H616" s="145">
        <v>5</v>
      </c>
      <c r="I616" s="144" t="s">
        <v>188</v>
      </c>
      <c r="J616" s="144" t="s">
        <v>2052</v>
      </c>
      <c r="K616" s="121">
        <v>28200</v>
      </c>
      <c r="L616" s="80">
        <f t="shared" si="88"/>
        <v>11571.343875000002</v>
      </c>
      <c r="M616" s="186" t="str" cm="1">
        <f t="array" ref="M616">IF(OR($B616="",$S616="",$T616=""),"",IFERROR(IF($S616&lt;&gt;SUMPRODUCT(IFERROR(--MID($T616,SEARCH('Nhân công vận hành'!$A$3:$A$100,$T616)-1,1),0)),"",SUMPRODUCT(IFERROR(--MID($T616,SEARCH('Nhân công vận hành'!$A$3:$A$100,$T616)-1,1),0),'Nhân công vận hành'!#REF!)),""))</f>
        <v/>
      </c>
      <c r="N616" s="186" cm="1">
        <f t="array" ref="N616">IF(OR($B616="",$S616="",$T616=""),"",IFERROR(IF($S616&lt;&gt;SUMPRODUCT(IFERROR(--MID($T616,SEARCH('Nhân công vận hành'!$A$3:$A$100,$T616)-1,1),0)),"",SUMPRODUCT(IFERROR(--MID($T616,SEARCH('Nhân công vận hành'!$A$3:$A$100,$T616)-1,1),0),'Nhân công vận hành'!$E$3:$E$100)),""))</f>
        <v>322000</v>
      </c>
      <c r="O616" s="186" cm="1">
        <f t="array" ref="O616">IF(OR($B616="",$S616="",$T616=""),"",IFERROR(IF($S616&lt;&gt;SUMPRODUCT(IFERROR(--MID($T616,SEARCH('Nhân công vận hành'!$A$3:$A$100,$T616)-1,1),0)),"",SUMPRODUCT(IFERROR(--MID($T616,SEARCH('Nhân công vận hành'!$A$3:$A$100,$T616)-1,1),0),'Nhân công vận hành'!$F$3:$F$100)),""))</f>
        <v>308000</v>
      </c>
      <c r="P616" s="186" t="e">
        <f t="shared" si="89"/>
        <v>#VALUE!</v>
      </c>
      <c r="Q616" s="186">
        <f t="shared" si="90"/>
        <v>361200</v>
      </c>
      <c r="R616" s="186">
        <f t="shared" si="91"/>
        <v>347200</v>
      </c>
      <c r="S616" s="204">
        <v>1</v>
      </c>
      <c r="T616" s="204" t="s">
        <v>1993</v>
      </c>
      <c r="U616" s="154">
        <f>H616</f>
        <v>5</v>
      </c>
      <c r="V616" s="137"/>
      <c r="W616" s="137"/>
      <c r="X616" s="119">
        <f t="shared" si="92"/>
        <v>17165.217391304352</v>
      </c>
      <c r="Y616" s="119">
        <f t="shared" si="93"/>
        <v>5517.391304347826</v>
      </c>
      <c r="Z616" s="119">
        <f t="shared" si="94"/>
        <v>4904.347826086957</v>
      </c>
    </row>
    <row r="617" spans="1:26">
      <c r="A617" s="144" t="str">
        <f>IF(D617="","",SUBTOTAL(3,$D$11:D617))</f>
        <v/>
      </c>
      <c r="B617" s="148" t="s">
        <v>951</v>
      </c>
      <c r="C617" s="146" t="s">
        <v>952</v>
      </c>
      <c r="D617" s="144"/>
      <c r="E617" s="144"/>
      <c r="F617" s="144"/>
      <c r="G617" s="144"/>
      <c r="H617" s="144"/>
      <c r="I617" s="144"/>
      <c r="J617" s="144">
        <v>0</v>
      </c>
      <c r="K617" s="121"/>
      <c r="L617" s="80">
        <f t="shared" si="88"/>
        <v>0</v>
      </c>
      <c r="M617" s="186"/>
      <c r="N617" s="186"/>
      <c r="O617" s="186"/>
      <c r="P617" s="186"/>
      <c r="Q617" s="186"/>
      <c r="R617" s="186"/>
      <c r="S617" s="204" t="s">
        <v>1992</v>
      </c>
      <c r="T617" s="204" t="s">
        <v>1992</v>
      </c>
      <c r="U617" s="137"/>
      <c r="V617" s="137"/>
      <c r="W617" s="137"/>
      <c r="X617" s="119"/>
      <c r="Y617" s="119"/>
      <c r="Z617" s="119"/>
    </row>
    <row r="618" spans="1:26" ht="31.5">
      <c r="A618" s="144">
        <f>IF(D618="","",SUBTOTAL(3,$D$11:D618))</f>
        <v>438</v>
      </c>
      <c r="B618" s="144" t="s">
        <v>953</v>
      </c>
      <c r="C618" s="150" t="s">
        <v>926</v>
      </c>
      <c r="D618" s="145">
        <v>230</v>
      </c>
      <c r="E618" s="151">
        <v>13</v>
      </c>
      <c r="F618" s="152">
        <v>3.9</v>
      </c>
      <c r="G618" s="145">
        <v>4</v>
      </c>
      <c r="H618" s="145">
        <v>10</v>
      </c>
      <c r="I618" s="144" t="s">
        <v>188</v>
      </c>
      <c r="J618" s="144" t="s">
        <v>2052</v>
      </c>
      <c r="K618" s="121">
        <v>54800</v>
      </c>
      <c r="L618" s="80">
        <f t="shared" si="88"/>
        <v>23142.687750000005</v>
      </c>
      <c r="M618" s="186" t="str" cm="1">
        <f t="array" ref="M618">IF(OR($B618="",$S618="",$T618=""),"",IFERROR(IF($S618&lt;&gt;SUMPRODUCT(IFERROR(--MID($T618,SEARCH('Nhân công vận hành'!$A$3:$A$100,$T618)-1,1),0)),"",SUMPRODUCT(IFERROR(--MID($T618,SEARCH('Nhân công vận hành'!$A$3:$A$100,$T618)-1,1),0),'Nhân công vận hành'!#REF!)),""))</f>
        <v/>
      </c>
      <c r="N618" s="186" cm="1">
        <f t="array" ref="N618">IF(OR($B618="",$S618="",$T618=""),"",IFERROR(IF($S618&lt;&gt;SUMPRODUCT(IFERROR(--MID($T618,SEARCH('Nhân công vận hành'!$A$3:$A$100,$T618)-1,1),0)),"",SUMPRODUCT(IFERROR(--MID($T618,SEARCH('Nhân công vận hành'!$A$3:$A$100,$T618)-1,1),0),'Nhân công vận hành'!$E$3:$E$100)),""))</f>
        <v>322000</v>
      </c>
      <c r="O618" s="186" cm="1">
        <f t="array" ref="O618">IF(OR($B618="",$S618="",$T618=""),"",IFERROR(IF($S618&lt;&gt;SUMPRODUCT(IFERROR(--MID($T618,SEARCH('Nhân công vận hành'!$A$3:$A$100,$T618)-1,1),0)),"",SUMPRODUCT(IFERROR(--MID($T618,SEARCH('Nhân công vận hành'!$A$3:$A$100,$T618)-1,1),0),'Nhân công vận hành'!$F$3:$F$100)),""))</f>
        <v>308000</v>
      </c>
      <c r="P618" s="186" t="e">
        <f t="shared" si="89"/>
        <v>#VALUE!</v>
      </c>
      <c r="Q618" s="186">
        <f t="shared" si="90"/>
        <v>391800</v>
      </c>
      <c r="R618" s="186">
        <f t="shared" si="91"/>
        <v>377800</v>
      </c>
      <c r="S618" s="204">
        <v>1</v>
      </c>
      <c r="T618" s="204" t="s">
        <v>1993</v>
      </c>
      <c r="U618" s="154">
        <f>H618</f>
        <v>10</v>
      </c>
      <c r="V618" s="137"/>
      <c r="W618" s="137"/>
      <c r="X618" s="119">
        <f t="shared" si="92"/>
        <v>27876.521739130436</v>
      </c>
      <c r="Y618" s="119">
        <f t="shared" si="93"/>
        <v>9292.173913043478</v>
      </c>
      <c r="Z618" s="119">
        <f t="shared" si="94"/>
        <v>9530.434782608696</v>
      </c>
    </row>
    <row r="619" spans="1:26" ht="31.5">
      <c r="A619" s="144">
        <f>IF(D619="","",SUBTOTAL(3,$D$11:D619))</f>
        <v>439</v>
      </c>
      <c r="B619" s="144" t="s">
        <v>1917</v>
      </c>
      <c r="C619" s="150" t="s">
        <v>1918</v>
      </c>
      <c r="D619" s="145">
        <v>230</v>
      </c>
      <c r="E619" s="151">
        <v>13</v>
      </c>
      <c r="F619" s="152">
        <v>3.9</v>
      </c>
      <c r="G619" s="145">
        <v>4</v>
      </c>
      <c r="H619" s="145">
        <v>32</v>
      </c>
      <c r="I619" s="144" t="s">
        <v>188</v>
      </c>
      <c r="J619" s="144" t="s">
        <v>2052</v>
      </c>
      <c r="K619" s="121">
        <v>2818531</v>
      </c>
      <c r="L619" s="80">
        <f t="shared" si="88"/>
        <v>74056.600800000015</v>
      </c>
      <c r="M619" s="186" t="str" cm="1">
        <f t="array" ref="M619">IF(OR($B619="",$S619="",$T619=""),"",IFERROR(IF($S619&lt;&gt;SUMPRODUCT(IFERROR(--MID($T619,SEARCH('Nhân công vận hành'!$A$3:$A$100,$T619)-1,1),0)),"",SUMPRODUCT(IFERROR(--MID($T619,SEARCH('Nhân công vận hành'!$A$3:$A$100,$T619)-1,1),0),'Nhân công vận hành'!#REF!)),""))</f>
        <v/>
      </c>
      <c r="N619" s="186" cm="1">
        <f t="array" ref="N619">IF(OR($B619="",$S619="",$T619=""),"",IFERROR(IF($S619&lt;&gt;SUMPRODUCT(IFERROR(--MID($T619,SEARCH('Nhân công vận hành'!$A$3:$A$100,$T619)-1,1),0)),"",SUMPRODUCT(IFERROR(--MID($T619,SEARCH('Nhân công vận hành'!$A$3:$A$100,$T619)-1,1),0),'Nhân công vận hành'!$E$3:$E$100)),""))</f>
        <v>322000</v>
      </c>
      <c r="O619" s="186" cm="1">
        <f t="array" ref="O619">IF(OR($B619="",$S619="",$T619=""),"",IFERROR(IF($S619&lt;&gt;SUMPRODUCT(IFERROR(--MID($T619,SEARCH('Nhân công vận hành'!$A$3:$A$100,$T619)-1,1),0)),"",SUMPRODUCT(IFERROR(--MID($T619,SEARCH('Nhân công vận hành'!$A$3:$A$100,$T619)-1,1),0),'Nhân công vận hành'!$F$3:$F$100)),""))</f>
        <v>308000</v>
      </c>
      <c r="P619" s="186" t="e">
        <f t="shared" si="89"/>
        <v>#VALUE!</v>
      </c>
      <c r="Q619" s="186">
        <f t="shared" si="90"/>
        <v>2797900</v>
      </c>
      <c r="R619" s="186">
        <f t="shared" si="91"/>
        <v>2783900</v>
      </c>
      <c r="S619" s="204">
        <v>1</v>
      </c>
      <c r="T619" s="204" t="s">
        <v>1993</v>
      </c>
      <c r="U619" s="154">
        <f>H619</f>
        <v>32</v>
      </c>
      <c r="V619" s="137"/>
      <c r="W619" s="137"/>
      <c r="X619" s="119">
        <f t="shared" si="92"/>
        <v>1433774.4652173913</v>
      </c>
      <c r="Y619" s="119">
        <f t="shared" si="93"/>
        <v>477924.82173913042</v>
      </c>
      <c r="Z619" s="119">
        <f t="shared" si="94"/>
        <v>490179.30434782611</v>
      </c>
    </row>
    <row r="620" spans="1:26" ht="31.5">
      <c r="A620" s="144" t="str">
        <f>IF(D620="","",SUBTOTAL(3,$D$11:D620))</f>
        <v/>
      </c>
      <c r="B620" s="148" t="s">
        <v>954</v>
      </c>
      <c r="C620" s="146" t="s">
        <v>955</v>
      </c>
      <c r="D620" s="144"/>
      <c r="E620" s="144"/>
      <c r="F620" s="144"/>
      <c r="G620" s="144"/>
      <c r="H620" s="144"/>
      <c r="I620" s="144"/>
      <c r="J620" s="144">
        <v>0</v>
      </c>
      <c r="K620" s="121"/>
      <c r="L620" s="80">
        <f t="shared" si="88"/>
        <v>0</v>
      </c>
      <c r="M620" s="186"/>
      <c r="N620" s="186"/>
      <c r="O620" s="186"/>
      <c r="P620" s="186"/>
      <c r="Q620" s="186"/>
      <c r="R620" s="186"/>
      <c r="S620" s="204" t="s">
        <v>1992</v>
      </c>
      <c r="T620" s="204" t="s">
        <v>1992</v>
      </c>
      <c r="U620" s="137"/>
      <c r="V620" s="137"/>
      <c r="W620" s="137"/>
      <c r="X620" s="119"/>
      <c r="Y620" s="119"/>
      <c r="Z620" s="119"/>
    </row>
    <row r="621" spans="1:26">
      <c r="A621" s="144">
        <f>IF(D621="","",SUBTOTAL(3,$D$11:D621))</f>
        <v>440</v>
      </c>
      <c r="B621" s="144" t="s">
        <v>956</v>
      </c>
      <c r="C621" s="150" t="s">
        <v>889</v>
      </c>
      <c r="D621" s="145">
        <v>230</v>
      </c>
      <c r="E621" s="151">
        <v>14</v>
      </c>
      <c r="F621" s="152">
        <v>4.0999999999999996</v>
      </c>
      <c r="G621" s="145">
        <v>4</v>
      </c>
      <c r="H621" s="145">
        <v>4</v>
      </c>
      <c r="I621" s="144" t="s">
        <v>188</v>
      </c>
      <c r="J621" s="144">
        <v>0</v>
      </c>
      <c r="K621" s="121">
        <v>22700</v>
      </c>
      <c r="L621" s="80">
        <f t="shared" si="88"/>
        <v>9257.0751000000018</v>
      </c>
      <c r="M621" s="186"/>
      <c r="N621" s="186"/>
      <c r="O621" s="186"/>
      <c r="P621" s="186">
        <f t="shared" si="89"/>
        <v>31100</v>
      </c>
      <c r="Q621" s="186">
        <f t="shared" si="90"/>
        <v>31100</v>
      </c>
      <c r="R621" s="186">
        <f t="shared" si="91"/>
        <v>31100</v>
      </c>
      <c r="S621" s="204" t="s">
        <v>1992</v>
      </c>
      <c r="T621" s="204" t="s">
        <v>1992</v>
      </c>
      <c r="U621" s="154">
        <f>H621</f>
        <v>4</v>
      </c>
      <c r="V621" s="137"/>
      <c r="W621" s="137"/>
      <c r="X621" s="119">
        <f t="shared" si="92"/>
        <v>13817.391304347828</v>
      </c>
      <c r="Y621" s="119">
        <f t="shared" si="93"/>
        <v>4046.5217391304341</v>
      </c>
      <c r="Z621" s="119">
        <f t="shared" si="94"/>
        <v>3947.8260869565215</v>
      </c>
    </row>
    <row r="622" spans="1:26">
      <c r="A622" s="144">
        <f>IF(D622="","",SUBTOTAL(3,$D$11:D622))</f>
        <v>441</v>
      </c>
      <c r="B622" s="144" t="s">
        <v>957</v>
      </c>
      <c r="C622" s="150" t="s">
        <v>958</v>
      </c>
      <c r="D622" s="145">
        <v>230</v>
      </c>
      <c r="E622" s="151">
        <v>14</v>
      </c>
      <c r="F622" s="152">
        <v>4.0999999999999996</v>
      </c>
      <c r="G622" s="145">
        <v>4</v>
      </c>
      <c r="H622" s="145">
        <v>6</v>
      </c>
      <c r="I622" s="144" t="s">
        <v>188</v>
      </c>
      <c r="J622" s="144">
        <v>0</v>
      </c>
      <c r="K622" s="121">
        <v>27300</v>
      </c>
      <c r="L622" s="80">
        <f t="shared" si="88"/>
        <v>13885.612650000003</v>
      </c>
      <c r="M622" s="186"/>
      <c r="N622" s="186"/>
      <c r="O622" s="186"/>
      <c r="P622" s="186">
        <f t="shared" si="89"/>
        <v>40100</v>
      </c>
      <c r="Q622" s="186">
        <f t="shared" si="90"/>
        <v>40100</v>
      </c>
      <c r="R622" s="186">
        <f t="shared" si="91"/>
        <v>40100</v>
      </c>
      <c r="S622" s="204" t="s">
        <v>1992</v>
      </c>
      <c r="T622" s="204" t="s">
        <v>1992</v>
      </c>
      <c r="U622" s="154">
        <f>H622</f>
        <v>6</v>
      </c>
      <c r="V622" s="137"/>
      <c r="W622" s="137"/>
      <c r="X622" s="119">
        <f t="shared" si="92"/>
        <v>16617.391304347828</v>
      </c>
      <c r="Y622" s="119">
        <f t="shared" si="93"/>
        <v>4866.5217391304341</v>
      </c>
      <c r="Z622" s="119">
        <f t="shared" si="94"/>
        <v>4747.826086956522</v>
      </c>
    </row>
    <row r="623" spans="1:26">
      <c r="A623" s="144" t="str">
        <f>IF(D623="","",SUBTOTAL(3,$D$11:D623))</f>
        <v/>
      </c>
      <c r="B623" s="148" t="s">
        <v>959</v>
      </c>
      <c r="C623" s="146" t="s">
        <v>960</v>
      </c>
      <c r="D623" s="144"/>
      <c r="E623" s="144"/>
      <c r="F623" s="144"/>
      <c r="G623" s="144"/>
      <c r="H623" s="144"/>
      <c r="I623" s="144"/>
      <c r="J623" s="144">
        <v>0</v>
      </c>
      <c r="K623" s="121"/>
      <c r="L623" s="80">
        <f t="shared" si="88"/>
        <v>0</v>
      </c>
      <c r="M623" s="186"/>
      <c r="N623" s="186"/>
      <c r="O623" s="186"/>
      <c r="P623" s="186"/>
      <c r="Q623" s="186"/>
      <c r="R623" s="186"/>
      <c r="S623" s="204" t="s">
        <v>1992</v>
      </c>
      <c r="T623" s="204" t="s">
        <v>1992</v>
      </c>
      <c r="U623" s="137"/>
      <c r="V623" s="137"/>
      <c r="W623" s="137"/>
      <c r="X623" s="119"/>
      <c r="Y623" s="119"/>
      <c r="Z623" s="119"/>
    </row>
    <row r="624" spans="1:26" ht="31.5">
      <c r="A624" s="144">
        <f>IF(D624="","",SUBTOTAL(3,$D$11:D624))</f>
        <v>442</v>
      </c>
      <c r="B624" s="144" t="s">
        <v>1912</v>
      </c>
      <c r="C624" s="150" t="s">
        <v>885</v>
      </c>
      <c r="D624" s="144">
        <v>230</v>
      </c>
      <c r="E624" s="144">
        <v>14</v>
      </c>
      <c r="F624" s="144">
        <v>4.0999999999999996</v>
      </c>
      <c r="G624" s="144">
        <v>4</v>
      </c>
      <c r="H624" s="144">
        <v>10</v>
      </c>
      <c r="I624" s="144" t="s">
        <v>188</v>
      </c>
      <c r="J624" s="144" t="s">
        <v>2052</v>
      </c>
      <c r="K624" s="121">
        <v>40500</v>
      </c>
      <c r="L624" s="80">
        <f t="shared" si="88"/>
        <v>23142.687750000005</v>
      </c>
      <c r="M624" s="186" t="str" cm="1">
        <f t="array" ref="M624">IF(OR($B624="",$S624="",$T624=""),"",IFERROR(IF($S624&lt;&gt;SUMPRODUCT(IFERROR(--MID($T624,SEARCH('Nhân công vận hành'!$A$3:$A$100,$T624)-1,1),0)),"",SUMPRODUCT(IFERROR(--MID($T624,SEARCH('Nhân công vận hành'!$A$3:$A$100,$T624)-1,1),0),'Nhân công vận hành'!#REF!)),""))</f>
        <v/>
      </c>
      <c r="N624" s="186" cm="1">
        <f t="array" ref="N624">IF(OR($B624="",$S624="",$T624=""),"",IFERROR(IF($S624&lt;&gt;SUMPRODUCT(IFERROR(--MID($T624,SEARCH('Nhân công vận hành'!$A$3:$A$100,$T624)-1,1),0)),"",SUMPRODUCT(IFERROR(--MID($T624,SEARCH('Nhân công vận hành'!$A$3:$A$100,$T624)-1,1),0),'Nhân công vận hành'!$E$3:$E$100)),""))</f>
        <v>322000</v>
      </c>
      <c r="O624" s="186" cm="1">
        <f t="array" ref="O624">IF(OR($B624="",$S624="",$T624=""),"",IFERROR(IF($S624&lt;&gt;SUMPRODUCT(IFERROR(--MID($T624,SEARCH('Nhân công vận hành'!$A$3:$A$100,$T624)-1,1),0)),"",SUMPRODUCT(IFERROR(--MID($T624,SEARCH('Nhân công vận hành'!$A$3:$A$100,$T624)-1,1),0),'Nhân công vận hành'!$F$3:$F$100)),""))</f>
        <v>308000</v>
      </c>
      <c r="P624" s="186" t="e">
        <f t="shared" si="89"/>
        <v>#VALUE!</v>
      </c>
      <c r="Q624" s="186">
        <f t="shared" si="90"/>
        <v>381600</v>
      </c>
      <c r="R624" s="186">
        <f t="shared" si="91"/>
        <v>367600</v>
      </c>
      <c r="S624" s="204">
        <v>1</v>
      </c>
      <c r="T624" s="204" t="s">
        <v>1993</v>
      </c>
      <c r="U624" s="137">
        <f>H624</f>
        <v>10</v>
      </c>
      <c r="V624" s="137"/>
      <c r="W624" s="137"/>
      <c r="X624" s="119">
        <f t="shared" si="92"/>
        <v>22186.956521739135</v>
      </c>
      <c r="Y624" s="119">
        <f t="shared" si="93"/>
        <v>7219.5652173913031</v>
      </c>
      <c r="Z624" s="119">
        <f t="shared" si="94"/>
        <v>7043.478260869565</v>
      </c>
    </row>
    <row r="625" spans="1:26" ht="31.5">
      <c r="A625" s="144">
        <f>IF(D625="","",SUBTOTAL(3,$D$11:D625))</f>
        <v>443</v>
      </c>
      <c r="B625" s="144" t="s">
        <v>961</v>
      </c>
      <c r="C625" s="150" t="s">
        <v>909</v>
      </c>
      <c r="D625" s="145">
        <v>230</v>
      </c>
      <c r="E625" s="151">
        <v>14</v>
      </c>
      <c r="F625" s="152">
        <v>4.0999999999999996</v>
      </c>
      <c r="G625" s="145">
        <v>4</v>
      </c>
      <c r="H625" s="145">
        <v>19</v>
      </c>
      <c r="I625" s="144" t="s">
        <v>188</v>
      </c>
      <c r="J625" s="144" t="s">
        <v>2052</v>
      </c>
      <c r="K625" s="121">
        <v>111400</v>
      </c>
      <c r="L625" s="80">
        <f t="shared" si="88"/>
        <v>43971.106725000005</v>
      </c>
      <c r="M625" s="186" t="str" cm="1">
        <f t="array" ref="M625">IF(OR($B625="",$S625="",$T625=""),"",IFERROR(IF($S625&lt;&gt;SUMPRODUCT(IFERROR(--MID($T625,SEARCH('Nhân công vận hành'!$A$3:$A$100,$T625)-1,1),0)),"",SUMPRODUCT(IFERROR(--MID($T625,SEARCH('Nhân công vận hành'!$A$3:$A$100,$T625)-1,1),0),'Nhân công vận hành'!#REF!)),""))</f>
        <v/>
      </c>
      <c r="N625" s="186" cm="1">
        <f t="array" ref="N625">IF(OR($B625="",$S625="",$T625=""),"",IFERROR(IF($S625&lt;&gt;SUMPRODUCT(IFERROR(--MID($T625,SEARCH('Nhân công vận hành'!$A$3:$A$100,$T625)-1,1),0)),"",SUMPRODUCT(IFERROR(--MID($T625,SEARCH('Nhân công vận hành'!$A$3:$A$100,$T625)-1,1),0),'Nhân công vận hành'!$E$3:$E$100)),""))</f>
        <v>322000</v>
      </c>
      <c r="O625" s="186" cm="1">
        <f t="array" ref="O625">IF(OR($B625="",$S625="",$T625=""),"",IFERROR(IF($S625&lt;&gt;SUMPRODUCT(IFERROR(--MID($T625,SEARCH('Nhân công vận hành'!$A$3:$A$100,$T625)-1,1),0)),"",SUMPRODUCT(IFERROR(--MID($T625,SEARCH('Nhân công vận hành'!$A$3:$A$100,$T625)-1,1),0),'Nhân công vận hành'!$F$3:$F$100)),""))</f>
        <v>308000</v>
      </c>
      <c r="P625" s="186" t="e">
        <f t="shared" si="89"/>
        <v>#VALUE!</v>
      </c>
      <c r="Q625" s="186">
        <f t="shared" si="90"/>
        <v>466200</v>
      </c>
      <c r="R625" s="186">
        <f t="shared" si="91"/>
        <v>452200</v>
      </c>
      <c r="S625" s="204">
        <v>1</v>
      </c>
      <c r="T625" s="204" t="s">
        <v>1993</v>
      </c>
      <c r="U625" s="154">
        <f>H625</f>
        <v>19</v>
      </c>
      <c r="V625" s="137"/>
      <c r="W625" s="137"/>
      <c r="X625" s="119">
        <f t="shared" si="92"/>
        <v>61027.826086956527</v>
      </c>
      <c r="Y625" s="119">
        <f t="shared" si="93"/>
        <v>19858.260869565212</v>
      </c>
      <c r="Z625" s="119">
        <f t="shared" si="94"/>
        <v>19373.91304347826</v>
      </c>
    </row>
    <row r="626" spans="1:26" ht="31.5">
      <c r="A626" s="144" t="str">
        <f>IF(D626="","",SUBTOTAL(3,$D$11:D626))</f>
        <v/>
      </c>
      <c r="B626" s="148" t="s">
        <v>962</v>
      </c>
      <c r="C626" s="146" t="s">
        <v>963</v>
      </c>
      <c r="D626" s="144"/>
      <c r="E626" s="144"/>
      <c r="F626" s="144"/>
      <c r="G626" s="144"/>
      <c r="H626" s="144"/>
      <c r="I626" s="144"/>
      <c r="J626" s="144">
        <v>0</v>
      </c>
      <c r="K626" s="121"/>
      <c r="L626" s="80">
        <f t="shared" si="88"/>
        <v>0</v>
      </c>
      <c r="M626" s="186"/>
      <c r="N626" s="186"/>
      <c r="O626" s="186"/>
      <c r="P626" s="186"/>
      <c r="Q626" s="186"/>
      <c r="R626" s="186"/>
      <c r="S626" s="204" t="s">
        <v>1992</v>
      </c>
      <c r="T626" s="204" t="s">
        <v>1992</v>
      </c>
      <c r="U626" s="137"/>
      <c r="V626" s="137"/>
      <c r="W626" s="137"/>
      <c r="X626" s="119"/>
      <c r="Y626" s="119"/>
      <c r="Z626" s="119"/>
    </row>
    <row r="627" spans="1:26" ht="31.5">
      <c r="A627" s="144">
        <f>IF(D627="","",SUBTOTAL(3,$D$11:D627))</f>
        <v>444</v>
      </c>
      <c r="B627" s="144" t="s">
        <v>964</v>
      </c>
      <c r="C627" s="150" t="s">
        <v>920</v>
      </c>
      <c r="D627" s="145">
        <v>230</v>
      </c>
      <c r="E627" s="151">
        <v>14</v>
      </c>
      <c r="F627" s="152">
        <v>4.0999999999999996</v>
      </c>
      <c r="G627" s="145">
        <v>4</v>
      </c>
      <c r="H627" s="145">
        <v>16</v>
      </c>
      <c r="I627" s="144" t="s">
        <v>188</v>
      </c>
      <c r="J627" s="144" t="s">
        <v>2052</v>
      </c>
      <c r="K627" s="121">
        <v>72900</v>
      </c>
      <c r="L627" s="80">
        <f t="shared" si="88"/>
        <v>37028.300400000007</v>
      </c>
      <c r="M627" s="186" t="str" cm="1">
        <f t="array" ref="M627">IF(OR($B627="",$S627="",$T627=""),"",IFERROR(IF($S627&lt;&gt;SUMPRODUCT(IFERROR(--MID($T627,SEARCH('Nhân công vận hành'!$A$3:$A$100,$T627)-1,1),0)),"",SUMPRODUCT(IFERROR(--MID($T627,SEARCH('Nhân công vận hành'!$A$3:$A$100,$T627)-1,1),0),'Nhân công vận hành'!#REF!)),""))</f>
        <v/>
      </c>
      <c r="N627" s="186" cm="1">
        <f t="array" ref="N627">IF(OR($B627="",$S627="",$T627=""),"",IFERROR(IF($S627&lt;&gt;SUMPRODUCT(IFERROR(--MID($T627,SEARCH('Nhân công vận hành'!$A$3:$A$100,$T627)-1,1),0)),"",SUMPRODUCT(IFERROR(--MID($T627,SEARCH('Nhân công vận hành'!$A$3:$A$100,$T627)-1,1),0),'Nhân công vận hành'!$E$3:$E$100)),""))</f>
        <v>322000</v>
      </c>
      <c r="O627" s="186" cm="1">
        <f t="array" ref="O627">IF(OR($B627="",$S627="",$T627=""),"",IFERROR(IF($S627&lt;&gt;SUMPRODUCT(IFERROR(--MID($T627,SEARCH('Nhân công vận hành'!$A$3:$A$100,$T627)-1,1),0)),"",SUMPRODUCT(IFERROR(--MID($T627,SEARCH('Nhân công vận hành'!$A$3:$A$100,$T627)-1,1),0),'Nhân công vận hành'!$F$3:$F$100)),""))</f>
        <v>308000</v>
      </c>
      <c r="P627" s="186" t="e">
        <f t="shared" si="89"/>
        <v>#VALUE!</v>
      </c>
      <c r="Q627" s="186">
        <f t="shared" si="90"/>
        <v>424600</v>
      </c>
      <c r="R627" s="186">
        <f t="shared" si="91"/>
        <v>410600</v>
      </c>
      <c r="S627" s="204">
        <v>1</v>
      </c>
      <c r="T627" s="204" t="s">
        <v>1993</v>
      </c>
      <c r="U627" s="154">
        <f>H627</f>
        <v>16</v>
      </c>
      <c r="V627" s="137"/>
      <c r="W627" s="137"/>
      <c r="X627" s="119">
        <f t="shared" si="92"/>
        <v>39936.521739130432</v>
      </c>
      <c r="Y627" s="119">
        <f t="shared" si="93"/>
        <v>12995.217391304346</v>
      </c>
      <c r="Z627" s="119">
        <f t="shared" si="94"/>
        <v>12678.260869565218</v>
      </c>
    </row>
    <row r="628" spans="1:26">
      <c r="A628" s="144" t="str">
        <f>IF(D628="","",SUBTOTAL(3,$D$11:D628))</f>
        <v/>
      </c>
      <c r="B628" s="148" t="s">
        <v>965</v>
      </c>
      <c r="C628" s="146" t="s">
        <v>966</v>
      </c>
      <c r="D628" s="144"/>
      <c r="E628" s="144"/>
      <c r="F628" s="144"/>
      <c r="G628" s="144"/>
      <c r="H628" s="144"/>
      <c r="I628" s="144"/>
      <c r="J628" s="144">
        <v>0</v>
      </c>
      <c r="K628" s="121"/>
      <c r="L628" s="80">
        <f t="shared" si="88"/>
        <v>0</v>
      </c>
      <c r="M628" s="186"/>
      <c r="N628" s="186"/>
      <c r="O628" s="186"/>
      <c r="P628" s="186"/>
      <c r="Q628" s="186"/>
      <c r="R628" s="186"/>
      <c r="S628" s="204" t="s">
        <v>1992</v>
      </c>
      <c r="T628" s="204" t="s">
        <v>1992</v>
      </c>
      <c r="U628" s="137"/>
      <c r="V628" s="137"/>
      <c r="W628" s="137"/>
      <c r="X628" s="119"/>
      <c r="Y628" s="119"/>
      <c r="Z628" s="119"/>
    </row>
    <row r="629" spans="1:26" ht="31.5">
      <c r="A629" s="144">
        <f>IF(D629="","",SUBTOTAL(3,$D$11:D629))</f>
        <v>445</v>
      </c>
      <c r="B629" s="144" t="s">
        <v>967</v>
      </c>
      <c r="C629" s="150" t="s">
        <v>968</v>
      </c>
      <c r="D629" s="145">
        <v>230</v>
      </c>
      <c r="E629" s="151">
        <v>14</v>
      </c>
      <c r="F629" s="152">
        <v>4.0999999999999996</v>
      </c>
      <c r="G629" s="145">
        <v>4</v>
      </c>
      <c r="H629" s="145">
        <v>15</v>
      </c>
      <c r="I629" s="144" t="s">
        <v>188</v>
      </c>
      <c r="J629" s="144" t="s">
        <v>2052</v>
      </c>
      <c r="K629" s="121">
        <v>89100</v>
      </c>
      <c r="L629" s="80">
        <f t="shared" si="88"/>
        <v>34714.031625000003</v>
      </c>
      <c r="M629" s="186" t="str" cm="1">
        <f t="array" ref="M629">IF(OR($B629="",$S629="",$T629=""),"",IFERROR(IF($S629&lt;&gt;SUMPRODUCT(IFERROR(--MID($T629,SEARCH('Nhân công vận hành'!$A$3:$A$100,$T629)-1,1),0)),"",SUMPRODUCT(IFERROR(--MID($T629,SEARCH('Nhân công vận hành'!$A$3:$A$100,$T629)-1,1),0),'Nhân công vận hành'!#REF!)),""))</f>
        <v/>
      </c>
      <c r="N629" s="186" cm="1">
        <f t="array" ref="N629">IF(OR($B629="",$S629="",$T629=""),"",IFERROR(IF($S629&lt;&gt;SUMPRODUCT(IFERROR(--MID($T629,SEARCH('Nhân công vận hành'!$A$3:$A$100,$T629)-1,1),0)),"",SUMPRODUCT(IFERROR(--MID($T629,SEARCH('Nhân công vận hành'!$A$3:$A$100,$T629)-1,1),0),'Nhân công vận hành'!$E$3:$E$100)),""))</f>
        <v>322000</v>
      </c>
      <c r="O629" s="186" cm="1">
        <f t="array" ref="O629">IF(OR($B629="",$S629="",$T629=""),"",IFERROR(IF($S629&lt;&gt;SUMPRODUCT(IFERROR(--MID($T629,SEARCH('Nhân công vận hành'!$A$3:$A$100,$T629)-1,1),0)),"",SUMPRODUCT(IFERROR(--MID($T629,SEARCH('Nhân công vận hành'!$A$3:$A$100,$T629)-1,1),0),'Nhân công vận hành'!$F$3:$F$100)),""))</f>
        <v>308000</v>
      </c>
      <c r="P629" s="186" t="e">
        <f t="shared" si="89"/>
        <v>#VALUE!</v>
      </c>
      <c r="Q629" s="186">
        <f t="shared" si="90"/>
        <v>436900</v>
      </c>
      <c r="R629" s="186">
        <f t="shared" si="91"/>
        <v>422900</v>
      </c>
      <c r="S629" s="204">
        <v>1</v>
      </c>
      <c r="T629" s="204" t="s">
        <v>1993</v>
      </c>
      <c r="U629" s="154">
        <f>H629</f>
        <v>15</v>
      </c>
      <c r="V629" s="137"/>
      <c r="W629" s="137"/>
      <c r="X629" s="119">
        <f t="shared" si="92"/>
        <v>48811.304347826095</v>
      </c>
      <c r="Y629" s="119">
        <f t="shared" si="93"/>
        <v>15883.043478260868</v>
      </c>
      <c r="Z629" s="119">
        <f t="shared" si="94"/>
        <v>15495.652173913044</v>
      </c>
    </row>
    <row r="630" spans="1:26" ht="31.5">
      <c r="A630" s="144" t="str">
        <f>IF(D630="","",SUBTOTAL(3,$D$11:D630))</f>
        <v/>
      </c>
      <c r="B630" s="148" t="s">
        <v>969</v>
      </c>
      <c r="C630" s="146" t="s">
        <v>970</v>
      </c>
      <c r="D630" s="144"/>
      <c r="E630" s="144"/>
      <c r="F630" s="144"/>
      <c r="G630" s="144"/>
      <c r="H630" s="144"/>
      <c r="I630" s="144"/>
      <c r="J630" s="144">
        <v>0</v>
      </c>
      <c r="K630" s="121"/>
      <c r="L630" s="80">
        <f t="shared" si="88"/>
        <v>0</v>
      </c>
      <c r="M630" s="186"/>
      <c r="N630" s="186"/>
      <c r="O630" s="186"/>
      <c r="P630" s="186"/>
      <c r="Q630" s="186"/>
      <c r="R630" s="186"/>
      <c r="S630" s="204" t="s">
        <v>1992</v>
      </c>
      <c r="T630" s="204" t="s">
        <v>1992</v>
      </c>
      <c r="U630" s="137"/>
      <c r="V630" s="137"/>
      <c r="W630" s="137"/>
      <c r="X630" s="119"/>
      <c r="Y630" s="119"/>
      <c r="Z630" s="119"/>
    </row>
    <row r="631" spans="1:26" ht="31.5">
      <c r="A631" s="144">
        <f>IF(D631="","",SUBTOTAL(3,$D$11:D631))</f>
        <v>446</v>
      </c>
      <c r="B631" s="144" t="s">
        <v>971</v>
      </c>
      <c r="C631" s="150" t="s">
        <v>790</v>
      </c>
      <c r="D631" s="145">
        <v>220</v>
      </c>
      <c r="E631" s="151">
        <v>14</v>
      </c>
      <c r="F631" s="152">
        <v>4.0999999999999996</v>
      </c>
      <c r="G631" s="145">
        <v>4</v>
      </c>
      <c r="H631" s="145">
        <v>2</v>
      </c>
      <c r="I631" s="144" t="s">
        <v>188</v>
      </c>
      <c r="J631" s="144" t="s">
        <v>2052</v>
      </c>
      <c r="K631" s="121">
        <v>6100</v>
      </c>
      <c r="L631" s="80">
        <f t="shared" si="88"/>
        <v>4628.5375500000009</v>
      </c>
      <c r="M631" s="186" t="str" cm="1">
        <f t="array" ref="M631">IF(OR($B631="",$S631="",$T631=""),"",IFERROR(IF($S631&lt;&gt;SUMPRODUCT(IFERROR(--MID($T631,SEARCH('Nhân công vận hành'!$A$3:$A$100,$T631)-1,1),0)),"",SUMPRODUCT(IFERROR(--MID($T631,SEARCH('Nhân công vận hành'!$A$3:$A$100,$T631)-1,1),0),'Nhân công vận hành'!#REF!)),""))</f>
        <v/>
      </c>
      <c r="N631" s="186" cm="1">
        <f t="array" ref="N631">IF(OR($B631="",$S631="",$T631=""),"",IFERROR(IF($S631&lt;&gt;SUMPRODUCT(IFERROR(--MID($T631,SEARCH('Nhân công vận hành'!$A$3:$A$100,$T631)-1,1),0)),"",SUMPRODUCT(IFERROR(--MID($T631,SEARCH('Nhân công vận hành'!$A$3:$A$100,$T631)-1,1),0),'Nhân công vận hành'!$E$3:$E$100)),""))</f>
        <v>322000</v>
      </c>
      <c r="O631" s="186" cm="1">
        <f t="array" ref="O631">IF(OR($B631="",$S631="",$T631=""),"",IFERROR(IF($S631&lt;&gt;SUMPRODUCT(IFERROR(--MID($T631,SEARCH('Nhân công vận hành'!$A$3:$A$100,$T631)-1,1),0)),"",SUMPRODUCT(IFERROR(--MID($T631,SEARCH('Nhân công vận hành'!$A$3:$A$100,$T631)-1,1),0),'Nhân công vận hành'!$F$3:$F$100)),""))</f>
        <v>308000</v>
      </c>
      <c r="P631" s="186" t="e">
        <f t="shared" si="89"/>
        <v>#VALUE!</v>
      </c>
      <c r="Q631" s="186">
        <f t="shared" si="90"/>
        <v>332800</v>
      </c>
      <c r="R631" s="186">
        <f t="shared" si="91"/>
        <v>318800</v>
      </c>
      <c r="S631" s="204">
        <v>1</v>
      </c>
      <c r="T631" s="204" t="s">
        <v>1993</v>
      </c>
      <c r="U631" s="154">
        <f>H631</f>
        <v>2</v>
      </c>
      <c r="V631" s="137"/>
      <c r="W631" s="137"/>
      <c r="X631" s="119">
        <f t="shared" si="92"/>
        <v>3881.8181818181824</v>
      </c>
      <c r="Y631" s="119">
        <f t="shared" si="93"/>
        <v>1136.8181818181818</v>
      </c>
      <c r="Z631" s="119">
        <f t="shared" si="94"/>
        <v>1109.090909090909</v>
      </c>
    </row>
    <row r="632" spans="1:26">
      <c r="A632" s="144" t="str">
        <f>IF(D632="","",SUBTOTAL(3,$D$11:D632))</f>
        <v/>
      </c>
      <c r="B632" s="148" t="s">
        <v>972</v>
      </c>
      <c r="C632" s="146" t="s">
        <v>973</v>
      </c>
      <c r="D632" s="144"/>
      <c r="E632" s="144"/>
      <c r="F632" s="144"/>
      <c r="G632" s="144"/>
      <c r="H632" s="144"/>
      <c r="I632" s="144"/>
      <c r="J632" s="144">
        <v>0</v>
      </c>
      <c r="K632" s="121"/>
      <c r="L632" s="80">
        <f t="shared" si="88"/>
        <v>0</v>
      </c>
      <c r="M632" s="186"/>
      <c r="N632" s="186"/>
      <c r="O632" s="186"/>
      <c r="P632" s="186"/>
      <c r="Q632" s="186"/>
      <c r="R632" s="186"/>
      <c r="S632" s="204" t="s">
        <v>1992</v>
      </c>
      <c r="T632" s="204" t="s">
        <v>1992</v>
      </c>
      <c r="U632" s="137"/>
      <c r="V632" s="137"/>
      <c r="W632" s="137"/>
      <c r="X632" s="119"/>
      <c r="Y632" s="119"/>
      <c r="Z632" s="119"/>
    </row>
    <row r="633" spans="1:26">
      <c r="A633" s="144">
        <f>IF(D633="","",SUBTOTAL(3,$D$11:D633))</f>
        <v>447</v>
      </c>
      <c r="B633" s="144" t="s">
        <v>974</v>
      </c>
      <c r="C633" s="150" t="s">
        <v>861</v>
      </c>
      <c r="D633" s="145">
        <v>220</v>
      </c>
      <c r="E633" s="151">
        <v>14</v>
      </c>
      <c r="F633" s="152">
        <v>4.9000000000000004</v>
      </c>
      <c r="G633" s="145">
        <v>4</v>
      </c>
      <c r="H633" s="145">
        <v>2</v>
      </c>
      <c r="I633" s="144" t="s">
        <v>188</v>
      </c>
      <c r="J633" s="144">
        <v>0</v>
      </c>
      <c r="K633" s="121">
        <v>3500</v>
      </c>
      <c r="L633" s="80">
        <f t="shared" si="88"/>
        <v>4628.5375500000009</v>
      </c>
      <c r="M633" s="186"/>
      <c r="N633" s="186"/>
      <c r="O633" s="186"/>
      <c r="P633" s="186">
        <f t="shared" si="89"/>
        <v>8300</v>
      </c>
      <c r="Q633" s="186">
        <f t="shared" si="90"/>
        <v>8300</v>
      </c>
      <c r="R633" s="186">
        <f t="shared" si="91"/>
        <v>8300</v>
      </c>
      <c r="S633" s="204" t="s">
        <v>1992</v>
      </c>
      <c r="T633" s="204" t="s">
        <v>1992</v>
      </c>
      <c r="U633" s="154">
        <f>H633</f>
        <v>2</v>
      </c>
      <c r="V633" s="137"/>
      <c r="W633" s="137"/>
      <c r="X633" s="119">
        <f t="shared" si="92"/>
        <v>2227.2727272727275</v>
      </c>
      <c r="Y633" s="119">
        <f t="shared" si="93"/>
        <v>779.5454545454545</v>
      </c>
      <c r="Z633" s="119">
        <f t="shared" si="94"/>
        <v>636.36363636363637</v>
      </c>
    </row>
    <row r="634" spans="1:26">
      <c r="A634" s="144">
        <f>IF(D634="","",SUBTOTAL(3,$D$11:D634))</f>
        <v>448</v>
      </c>
      <c r="B634" s="144" t="s">
        <v>975</v>
      </c>
      <c r="C634" s="150" t="s">
        <v>1965</v>
      </c>
      <c r="D634" s="145">
        <v>220</v>
      </c>
      <c r="E634" s="151">
        <v>14</v>
      </c>
      <c r="F634" s="152">
        <v>4.9000000000000004</v>
      </c>
      <c r="G634" s="145">
        <v>4</v>
      </c>
      <c r="H634" s="145">
        <v>3</v>
      </c>
      <c r="I634" s="144" t="s">
        <v>188</v>
      </c>
      <c r="J634" s="144">
        <v>0</v>
      </c>
      <c r="K634" s="121">
        <v>7400</v>
      </c>
      <c r="L634" s="80">
        <f t="shared" si="88"/>
        <v>6942.8063250000014</v>
      </c>
      <c r="M634" s="186"/>
      <c r="N634" s="186"/>
      <c r="O634" s="186"/>
      <c r="P634" s="186">
        <f t="shared" si="89"/>
        <v>14600</v>
      </c>
      <c r="Q634" s="186">
        <f t="shared" si="90"/>
        <v>14600</v>
      </c>
      <c r="R634" s="186">
        <f t="shared" si="91"/>
        <v>14600</v>
      </c>
      <c r="S634" s="204" t="s">
        <v>1992</v>
      </c>
      <c r="T634" s="204" t="s">
        <v>1992</v>
      </c>
      <c r="U634" s="154">
        <f>H634</f>
        <v>3</v>
      </c>
      <c r="V634" s="137"/>
      <c r="W634" s="137"/>
      <c r="X634" s="119">
        <f t="shared" si="92"/>
        <v>4709.0909090909099</v>
      </c>
      <c r="Y634" s="119">
        <f t="shared" si="93"/>
        <v>1648.1818181818182</v>
      </c>
      <c r="Z634" s="119">
        <f t="shared" si="94"/>
        <v>1345.4545454545455</v>
      </c>
    </row>
    <row r="635" spans="1:26">
      <c r="A635" s="144">
        <f>IF(D635="","",SUBTOTAL(3,$D$11:D635))</f>
        <v>449</v>
      </c>
      <c r="B635" s="144" t="s">
        <v>976</v>
      </c>
      <c r="C635" s="150" t="s">
        <v>958</v>
      </c>
      <c r="D635" s="145">
        <v>230</v>
      </c>
      <c r="E635" s="151">
        <v>14</v>
      </c>
      <c r="F635" s="152">
        <v>4.9000000000000004</v>
      </c>
      <c r="G635" s="145">
        <v>4</v>
      </c>
      <c r="H635" s="145">
        <v>4</v>
      </c>
      <c r="I635" s="144" t="s">
        <v>188</v>
      </c>
      <c r="J635" s="144">
        <v>0</v>
      </c>
      <c r="K635" s="121">
        <v>11200</v>
      </c>
      <c r="L635" s="80">
        <f t="shared" si="88"/>
        <v>9257.0751000000018</v>
      </c>
      <c r="M635" s="186"/>
      <c r="N635" s="186"/>
      <c r="O635" s="186"/>
      <c r="P635" s="186">
        <f t="shared" si="89"/>
        <v>20400</v>
      </c>
      <c r="Q635" s="186">
        <f t="shared" si="90"/>
        <v>20400</v>
      </c>
      <c r="R635" s="186">
        <f t="shared" si="91"/>
        <v>20400</v>
      </c>
      <c r="S635" s="204" t="s">
        <v>1992</v>
      </c>
      <c r="T635" s="204" t="s">
        <v>1992</v>
      </c>
      <c r="U635" s="154">
        <f>H635</f>
        <v>4</v>
      </c>
      <c r="V635" s="137"/>
      <c r="W635" s="137"/>
      <c r="X635" s="119">
        <f t="shared" si="92"/>
        <v>6817.3913043478269</v>
      </c>
      <c r="Y635" s="119">
        <f t="shared" si="93"/>
        <v>2386.086956521739</v>
      </c>
      <c r="Z635" s="119">
        <f t="shared" si="94"/>
        <v>1947.8260869565217</v>
      </c>
    </row>
    <row r="636" spans="1:26" ht="31.5">
      <c r="A636" s="144" t="str">
        <f>IF(D636="","",SUBTOTAL(3,$D$11:D636))</f>
        <v/>
      </c>
      <c r="B636" s="148" t="s">
        <v>977</v>
      </c>
      <c r="C636" s="146" t="s">
        <v>978</v>
      </c>
      <c r="D636" s="144"/>
      <c r="E636" s="144"/>
      <c r="F636" s="144"/>
      <c r="G636" s="144"/>
      <c r="H636" s="144"/>
      <c r="I636" s="144"/>
      <c r="J636" s="144">
        <v>0</v>
      </c>
      <c r="K636" s="121"/>
      <c r="L636" s="80">
        <f t="shared" si="88"/>
        <v>0</v>
      </c>
      <c r="M636" s="186"/>
      <c r="N636" s="186"/>
      <c r="O636" s="186"/>
      <c r="P636" s="186"/>
      <c r="Q636" s="186"/>
      <c r="R636" s="186"/>
      <c r="S636" s="204" t="s">
        <v>1992</v>
      </c>
      <c r="T636" s="204" t="s">
        <v>1992</v>
      </c>
      <c r="U636" s="137"/>
      <c r="V636" s="137"/>
      <c r="W636" s="137"/>
      <c r="X636" s="119"/>
      <c r="Y636" s="119"/>
      <c r="Z636" s="119"/>
    </row>
    <row r="637" spans="1:26">
      <c r="A637" s="144">
        <f>IF(D637="","",SUBTOTAL(3,$D$11:D637))</f>
        <v>450</v>
      </c>
      <c r="B637" s="144" t="s">
        <v>979</v>
      </c>
      <c r="C637" s="150" t="s">
        <v>980</v>
      </c>
      <c r="D637" s="145">
        <v>180</v>
      </c>
      <c r="E637" s="151">
        <v>30</v>
      </c>
      <c r="F637" s="151">
        <v>10.5</v>
      </c>
      <c r="G637" s="145">
        <v>4</v>
      </c>
      <c r="H637" s="145">
        <v>3</v>
      </c>
      <c r="I637" s="144" t="s">
        <v>188</v>
      </c>
      <c r="J637" s="144">
        <v>0</v>
      </c>
      <c r="K637" s="121">
        <v>7600</v>
      </c>
      <c r="L637" s="80">
        <f t="shared" si="88"/>
        <v>6942.8063250000014</v>
      </c>
      <c r="M637" s="186"/>
      <c r="N637" s="186"/>
      <c r="O637" s="186"/>
      <c r="P637" s="186">
        <f t="shared" si="89"/>
        <v>25700</v>
      </c>
      <c r="Q637" s="186">
        <f t="shared" si="90"/>
        <v>25700</v>
      </c>
      <c r="R637" s="186">
        <f t="shared" si="91"/>
        <v>25700</v>
      </c>
      <c r="S637" s="204" t="s">
        <v>1992</v>
      </c>
      <c r="T637" s="204" t="s">
        <v>1992</v>
      </c>
      <c r="U637" s="154">
        <f>H637</f>
        <v>3</v>
      </c>
      <c r="V637" s="137"/>
      <c r="W637" s="137"/>
      <c r="X637" s="119">
        <f t="shared" si="92"/>
        <v>12666.666666666666</v>
      </c>
      <c r="Y637" s="119">
        <f t="shared" si="93"/>
        <v>4433.333333333333</v>
      </c>
      <c r="Z637" s="119">
        <f t="shared" si="94"/>
        <v>1688.8888888888889</v>
      </c>
    </row>
    <row r="638" spans="1:26" ht="31.5">
      <c r="A638" s="144" t="str">
        <f>IF(D638="","",SUBTOTAL(3,$D$11:D638))</f>
        <v/>
      </c>
      <c r="B638" s="148" t="s">
        <v>981</v>
      </c>
      <c r="C638" s="146" t="s">
        <v>982</v>
      </c>
      <c r="D638" s="144"/>
      <c r="E638" s="144"/>
      <c r="F638" s="144"/>
      <c r="G638" s="144"/>
      <c r="H638" s="144"/>
      <c r="I638" s="144"/>
      <c r="J638" s="144">
        <v>0</v>
      </c>
      <c r="K638" s="121"/>
      <c r="L638" s="80">
        <f t="shared" si="88"/>
        <v>0</v>
      </c>
      <c r="M638" s="186"/>
      <c r="N638" s="186"/>
      <c r="O638" s="186"/>
      <c r="P638" s="186"/>
      <c r="Q638" s="186"/>
      <c r="R638" s="186"/>
      <c r="S638" s="204" t="s">
        <v>1992</v>
      </c>
      <c r="T638" s="204" t="s">
        <v>1992</v>
      </c>
      <c r="U638" s="137"/>
      <c r="V638" s="137"/>
      <c r="W638" s="137"/>
      <c r="X638" s="119"/>
      <c r="Y638" s="119"/>
      <c r="Z638" s="119"/>
    </row>
    <row r="639" spans="1:26" ht="31.5">
      <c r="A639" s="144">
        <f>IF(D639="","",SUBTOTAL(3,$D$11:D639))</f>
        <v>451</v>
      </c>
      <c r="B639" s="144" t="s">
        <v>983</v>
      </c>
      <c r="C639" s="150" t="s">
        <v>347</v>
      </c>
      <c r="D639" s="145">
        <v>200</v>
      </c>
      <c r="E639" s="151">
        <v>24</v>
      </c>
      <c r="F639" s="152">
        <v>4.5</v>
      </c>
      <c r="G639" s="145">
        <v>5</v>
      </c>
      <c r="H639" s="145">
        <v>105</v>
      </c>
      <c r="I639" s="144" t="s">
        <v>188</v>
      </c>
      <c r="J639" s="144" t="s">
        <v>2052</v>
      </c>
      <c r="K639" s="121">
        <v>26000</v>
      </c>
      <c r="L639" s="80">
        <f t="shared" si="88"/>
        <v>242998.22137500005</v>
      </c>
      <c r="M639" s="186" t="str" cm="1">
        <f t="array" ref="M639">IF(OR($B639="",$S639="",$T639=""),"",IFERROR(IF($S639&lt;&gt;SUMPRODUCT(IFERROR(--MID($T639,SEARCH('Nhân công vận hành'!$A$3:$A$100,$T639)-1,1),0)),"",SUMPRODUCT(IFERROR(--MID($T639,SEARCH('Nhân công vận hành'!$A$3:$A$100,$T639)-1,1),0),'Nhân công vận hành'!#REF!)),""))</f>
        <v/>
      </c>
      <c r="N639" s="186" cm="1">
        <f t="array" ref="N639">IF(OR($B639="",$S639="",$T639=""),"",IFERROR(IF($S639&lt;&gt;SUMPRODUCT(IFERROR(--MID($T639,SEARCH('Nhân công vận hành'!$A$3:$A$100,$T639)-1,1),0)),"",SUMPRODUCT(IFERROR(--MID($T639,SEARCH('Nhân công vận hành'!$A$3:$A$100,$T639)-1,1),0),'Nhân công vận hành'!$E$3:$E$100)),""))</f>
        <v>322000</v>
      </c>
      <c r="O639" s="186" cm="1">
        <f t="array" ref="O639">IF(OR($B639="",$S639="",$T639=""),"",IFERROR(IF($S639&lt;&gt;SUMPRODUCT(IFERROR(--MID($T639,SEARCH('Nhân công vận hành'!$A$3:$A$100,$T639)-1,1),0)),"",SUMPRODUCT(IFERROR(--MID($T639,SEARCH('Nhân công vận hành'!$A$3:$A$100,$T639)-1,1),0),'Nhân công vận hành'!$F$3:$F$100)),""))</f>
        <v>308000</v>
      </c>
      <c r="P639" s="186" t="e">
        <f t="shared" si="89"/>
        <v>#VALUE!</v>
      </c>
      <c r="Q639" s="186">
        <f t="shared" si="90"/>
        <v>608500</v>
      </c>
      <c r="R639" s="186">
        <f t="shared" si="91"/>
        <v>594500</v>
      </c>
      <c r="S639" s="204">
        <v>1</v>
      </c>
      <c r="T639" s="204" t="s">
        <v>1993</v>
      </c>
      <c r="U639" s="154">
        <f>H639</f>
        <v>105</v>
      </c>
      <c r="V639" s="137"/>
      <c r="W639" s="137"/>
      <c r="X639" s="119">
        <f t="shared" si="92"/>
        <v>31200</v>
      </c>
      <c r="Y639" s="119">
        <f t="shared" si="93"/>
        <v>5850</v>
      </c>
      <c r="Z639" s="119">
        <f t="shared" si="94"/>
        <v>6500</v>
      </c>
    </row>
    <row r="640" spans="1:26" ht="31.5">
      <c r="A640" s="144" t="str">
        <f>IF(D640="","",SUBTOTAL(3,$D$11:D640))</f>
        <v/>
      </c>
      <c r="B640" s="148" t="s">
        <v>984</v>
      </c>
      <c r="C640" s="146" t="s">
        <v>985</v>
      </c>
      <c r="D640" s="144"/>
      <c r="E640" s="144"/>
      <c r="F640" s="144"/>
      <c r="G640" s="144"/>
      <c r="H640" s="144"/>
      <c r="I640" s="144"/>
      <c r="J640" s="144">
        <v>0</v>
      </c>
      <c r="K640" s="121"/>
      <c r="L640" s="80">
        <f t="shared" si="88"/>
        <v>0</v>
      </c>
      <c r="M640" s="186"/>
      <c r="N640" s="186"/>
      <c r="O640" s="186"/>
      <c r="P640" s="186"/>
      <c r="Q640" s="186"/>
      <c r="R640" s="186"/>
      <c r="S640" s="204" t="s">
        <v>1992</v>
      </c>
      <c r="T640" s="204" t="s">
        <v>1992</v>
      </c>
      <c r="U640" s="137"/>
      <c r="V640" s="137"/>
      <c r="W640" s="137"/>
      <c r="X640" s="119"/>
      <c r="Y640" s="119"/>
      <c r="Z640" s="119"/>
    </row>
    <row r="641" spans="1:26" ht="31.5">
      <c r="A641" s="144">
        <f>IF(D641="","",SUBTOTAL(3,$D$11:D641))</f>
        <v>452</v>
      </c>
      <c r="B641" s="144" t="s">
        <v>986</v>
      </c>
      <c r="C641" s="150" t="s">
        <v>968</v>
      </c>
      <c r="D641" s="145">
        <v>200</v>
      </c>
      <c r="E641" s="151">
        <v>21</v>
      </c>
      <c r="F641" s="152">
        <v>4.8</v>
      </c>
      <c r="G641" s="145">
        <v>5</v>
      </c>
      <c r="H641" s="145">
        <v>15</v>
      </c>
      <c r="I641" s="144" t="s">
        <v>188</v>
      </c>
      <c r="J641" s="144" t="s">
        <v>2052</v>
      </c>
      <c r="K641" s="121">
        <v>4300</v>
      </c>
      <c r="L641" s="80">
        <f t="shared" si="88"/>
        <v>34714.031625000003</v>
      </c>
      <c r="M641" s="186" t="str" cm="1">
        <f t="array" ref="M641">IF(OR($B641="",$S641="",$T641=""),"",IFERROR(IF($S641&lt;&gt;SUMPRODUCT(IFERROR(--MID($T641,SEARCH('Nhân công vận hành'!$A$3:$A$100,$T641)-1,1),0)),"",SUMPRODUCT(IFERROR(--MID($T641,SEARCH('Nhân công vận hành'!$A$3:$A$100,$T641)-1,1),0),'Nhân công vận hành'!#REF!)),""))</f>
        <v/>
      </c>
      <c r="N641" s="186" cm="1">
        <f t="array" ref="N641">IF(OR($B641="",$S641="",$T641=""),"",IFERROR(IF($S641&lt;&gt;SUMPRODUCT(IFERROR(--MID($T641,SEARCH('Nhân công vận hành'!$A$3:$A$100,$T641)-1,1),0)),"",SUMPRODUCT(IFERROR(--MID($T641,SEARCH('Nhân công vận hành'!$A$3:$A$100,$T641)-1,1),0),'Nhân công vận hành'!$E$3:$E$100)),""))</f>
        <v>322000</v>
      </c>
      <c r="O641" s="186" cm="1">
        <f t="array" ref="O641">IF(OR($B641="",$S641="",$T641=""),"",IFERROR(IF($S641&lt;&gt;SUMPRODUCT(IFERROR(--MID($T641,SEARCH('Nhân công vận hành'!$A$3:$A$100,$T641)-1,1),0)),"",SUMPRODUCT(IFERROR(--MID($T641,SEARCH('Nhân công vận hành'!$A$3:$A$100,$T641)-1,1),0),'Nhân công vận hành'!$F$3:$F$100)),""))</f>
        <v>308000</v>
      </c>
      <c r="P641" s="186" t="e">
        <f t="shared" si="89"/>
        <v>#VALUE!</v>
      </c>
      <c r="Q641" s="186">
        <f t="shared" si="90"/>
        <v>363300</v>
      </c>
      <c r="R641" s="186">
        <f t="shared" si="91"/>
        <v>349300</v>
      </c>
      <c r="S641" s="204">
        <v>1</v>
      </c>
      <c r="T641" s="204" t="s">
        <v>1993</v>
      </c>
      <c r="U641" s="154">
        <f>H641</f>
        <v>15</v>
      </c>
      <c r="V641" s="137"/>
      <c r="W641" s="137"/>
      <c r="X641" s="119">
        <f t="shared" si="92"/>
        <v>4515</v>
      </c>
      <c r="Y641" s="119">
        <f t="shared" si="93"/>
        <v>1032</v>
      </c>
      <c r="Z641" s="119">
        <f t="shared" si="94"/>
        <v>1075</v>
      </c>
    </row>
    <row r="642" spans="1:26" ht="31.5">
      <c r="A642" s="144">
        <f>IF(D642="","",SUBTOTAL(3,$D$11:D642))</f>
        <v>453</v>
      </c>
      <c r="B642" s="144" t="s">
        <v>987</v>
      </c>
      <c r="C642" s="150" t="s">
        <v>988</v>
      </c>
      <c r="D642" s="145">
        <v>200</v>
      </c>
      <c r="E642" s="151">
        <v>21</v>
      </c>
      <c r="F642" s="152">
        <v>4.8</v>
      </c>
      <c r="G642" s="145">
        <v>5</v>
      </c>
      <c r="H642" s="145">
        <v>29</v>
      </c>
      <c r="I642" s="144" t="s">
        <v>188</v>
      </c>
      <c r="J642" s="144" t="s">
        <v>2052</v>
      </c>
      <c r="K642" s="121">
        <v>8600</v>
      </c>
      <c r="L642" s="80">
        <f t="shared" si="88"/>
        <v>67113.794475000017</v>
      </c>
      <c r="M642" s="186" t="str" cm="1">
        <f t="array" ref="M642">IF(OR($B642="",$S642="",$T642=""),"",IFERROR(IF($S642&lt;&gt;SUMPRODUCT(IFERROR(--MID($T642,SEARCH('Nhân công vận hành'!$A$3:$A$100,$T642)-1,1),0)),"",SUMPRODUCT(IFERROR(--MID($T642,SEARCH('Nhân công vận hành'!$A$3:$A$100,$T642)-1,1),0),'Nhân công vận hành'!#REF!)),""))</f>
        <v/>
      </c>
      <c r="N642" s="186" cm="1">
        <f t="array" ref="N642">IF(OR($B642="",$S642="",$T642=""),"",IFERROR(IF($S642&lt;&gt;SUMPRODUCT(IFERROR(--MID($T642,SEARCH('Nhân công vận hành'!$A$3:$A$100,$T642)-1,1),0)),"",SUMPRODUCT(IFERROR(--MID($T642,SEARCH('Nhân công vận hành'!$A$3:$A$100,$T642)-1,1),0),'Nhân công vận hành'!$E$3:$E$100)),""))</f>
        <v>322000</v>
      </c>
      <c r="O642" s="186" cm="1">
        <f t="array" ref="O642">IF(OR($B642="",$S642="",$T642=""),"",IFERROR(IF($S642&lt;&gt;SUMPRODUCT(IFERROR(--MID($T642,SEARCH('Nhân công vận hành'!$A$3:$A$100,$T642)-1,1),0)),"",SUMPRODUCT(IFERROR(--MID($T642,SEARCH('Nhân công vận hành'!$A$3:$A$100,$T642)-1,1),0),'Nhân công vận hành'!$F$3:$F$100)),""))</f>
        <v>308000</v>
      </c>
      <c r="P642" s="186" t="e">
        <f t="shared" si="89"/>
        <v>#VALUE!</v>
      </c>
      <c r="Q642" s="186">
        <f t="shared" si="90"/>
        <v>402400</v>
      </c>
      <c r="R642" s="186">
        <f t="shared" si="91"/>
        <v>388400</v>
      </c>
      <c r="S642" s="204">
        <v>1</v>
      </c>
      <c r="T642" s="204" t="s">
        <v>1993</v>
      </c>
      <c r="U642" s="154">
        <f>H642</f>
        <v>29</v>
      </c>
      <c r="V642" s="137"/>
      <c r="W642" s="137"/>
      <c r="X642" s="119">
        <f t="shared" si="92"/>
        <v>9030</v>
      </c>
      <c r="Y642" s="119">
        <f t="shared" si="93"/>
        <v>2064</v>
      </c>
      <c r="Z642" s="119">
        <f t="shared" si="94"/>
        <v>2150</v>
      </c>
    </row>
    <row r="643" spans="1:26" ht="31.5">
      <c r="A643" s="144">
        <f>IF(D643="","",SUBTOTAL(3,$D$11:D643))</f>
        <v>454</v>
      </c>
      <c r="B643" s="144" t="s">
        <v>989</v>
      </c>
      <c r="C643" s="150" t="s">
        <v>990</v>
      </c>
      <c r="D643" s="145">
        <v>200</v>
      </c>
      <c r="E643" s="151">
        <v>21</v>
      </c>
      <c r="F643" s="152">
        <v>4.8</v>
      </c>
      <c r="G643" s="145">
        <v>5</v>
      </c>
      <c r="H643" s="145">
        <v>48</v>
      </c>
      <c r="I643" s="144" t="s">
        <v>188</v>
      </c>
      <c r="J643" s="144" t="s">
        <v>2052</v>
      </c>
      <c r="K643" s="121">
        <v>16000</v>
      </c>
      <c r="L643" s="80">
        <f t="shared" si="88"/>
        <v>111084.90120000002</v>
      </c>
      <c r="M643" s="186" t="str" cm="1">
        <f t="array" ref="M643">IF(OR($B643="",$S643="",$T643=""),"",IFERROR(IF($S643&lt;&gt;SUMPRODUCT(IFERROR(--MID($T643,SEARCH('Nhân công vận hành'!$A$3:$A$100,$T643)-1,1),0)),"",SUMPRODUCT(IFERROR(--MID($T643,SEARCH('Nhân công vận hành'!$A$3:$A$100,$T643)-1,1),0),'Nhân công vận hành'!#REF!)),""))</f>
        <v/>
      </c>
      <c r="N643" s="186" cm="1">
        <f t="array" ref="N643">IF(OR($B643="",$S643="",$T643=""),"",IFERROR(IF($S643&lt;&gt;SUMPRODUCT(IFERROR(--MID($T643,SEARCH('Nhân công vận hành'!$A$3:$A$100,$T643)-1,1),0)),"",SUMPRODUCT(IFERROR(--MID($T643,SEARCH('Nhân công vận hành'!$A$3:$A$100,$T643)-1,1),0),'Nhân công vận hành'!$E$3:$E$100)),""))</f>
        <v>322000</v>
      </c>
      <c r="O643" s="186" cm="1">
        <f t="array" ref="O643">IF(OR($B643="",$S643="",$T643=""),"",IFERROR(IF($S643&lt;&gt;SUMPRODUCT(IFERROR(--MID($T643,SEARCH('Nhân công vận hành'!$A$3:$A$100,$T643)-1,1),0)),"",SUMPRODUCT(IFERROR(--MID($T643,SEARCH('Nhân công vận hành'!$A$3:$A$100,$T643)-1,1),0),'Nhân công vận hành'!$F$3:$F$100)),""))</f>
        <v>308000</v>
      </c>
      <c r="P643" s="186" t="e">
        <f t="shared" si="89"/>
        <v>#VALUE!</v>
      </c>
      <c r="Q643" s="186">
        <f t="shared" si="90"/>
        <v>457700</v>
      </c>
      <c r="R643" s="186">
        <f t="shared" si="91"/>
        <v>443700</v>
      </c>
      <c r="S643" s="204">
        <v>1</v>
      </c>
      <c r="T643" s="204" t="s">
        <v>1993</v>
      </c>
      <c r="U643" s="154">
        <f>H643</f>
        <v>48</v>
      </c>
      <c r="V643" s="137"/>
      <c r="W643" s="137"/>
      <c r="X643" s="119">
        <f t="shared" si="92"/>
        <v>16800</v>
      </c>
      <c r="Y643" s="119">
        <f t="shared" si="93"/>
        <v>3840</v>
      </c>
      <c r="Z643" s="119">
        <f t="shared" si="94"/>
        <v>4000</v>
      </c>
    </row>
    <row r="644" spans="1:26" ht="31.5">
      <c r="A644" s="144" t="str">
        <f>IF(D644="","",SUBTOTAL(3,$D$11:D644))</f>
        <v/>
      </c>
      <c r="B644" s="148" t="s">
        <v>991</v>
      </c>
      <c r="C644" s="146" t="s">
        <v>992</v>
      </c>
      <c r="D644" s="144"/>
      <c r="E644" s="144"/>
      <c r="F644" s="144"/>
      <c r="G644" s="144"/>
      <c r="H644" s="144"/>
      <c r="I644" s="144"/>
      <c r="J644" s="144">
        <v>0</v>
      </c>
      <c r="K644" s="121"/>
      <c r="L644" s="80">
        <f t="shared" si="88"/>
        <v>0</v>
      </c>
      <c r="M644" s="186"/>
      <c r="N644" s="186"/>
      <c r="O644" s="186"/>
      <c r="P644" s="186"/>
      <c r="Q644" s="186"/>
      <c r="R644" s="186"/>
      <c r="S644" s="204" t="s">
        <v>1992</v>
      </c>
      <c r="T644" s="204" t="s">
        <v>1992</v>
      </c>
      <c r="U644" s="137"/>
      <c r="V644" s="137"/>
      <c r="W644" s="137"/>
      <c r="X644" s="119"/>
      <c r="Y644" s="119"/>
      <c r="Z644" s="119"/>
    </row>
    <row r="645" spans="1:26" ht="31.5">
      <c r="A645" s="144">
        <f>IF(D645="","",SUBTOTAL(3,$D$11:D645))</f>
        <v>455</v>
      </c>
      <c r="B645" s="144" t="s">
        <v>993</v>
      </c>
      <c r="C645" s="150" t="s">
        <v>994</v>
      </c>
      <c r="D645" s="145">
        <v>160</v>
      </c>
      <c r="E645" s="151">
        <v>21</v>
      </c>
      <c r="F645" s="152">
        <v>4.8</v>
      </c>
      <c r="G645" s="145">
        <v>5</v>
      </c>
      <c r="H645" s="144"/>
      <c r="I645" s="144"/>
      <c r="J645" s="144" t="s">
        <v>2052</v>
      </c>
      <c r="K645" s="121">
        <v>3400</v>
      </c>
      <c r="L645" s="80">
        <f t="shared" si="88"/>
        <v>0</v>
      </c>
      <c r="M645" s="186" t="str" cm="1">
        <f t="array" ref="M645">IF(OR($B645="",$S645="",$T645=""),"",IFERROR(IF($S645&lt;&gt;SUMPRODUCT(IFERROR(--MID($T645,SEARCH('Nhân công vận hành'!$A$3:$A$100,$T645)-1,1),0)),"",SUMPRODUCT(IFERROR(--MID($T645,SEARCH('Nhân công vận hành'!$A$3:$A$100,$T645)-1,1),0),'Nhân công vận hành'!#REF!)),""))</f>
        <v/>
      </c>
      <c r="N645" s="186" cm="1">
        <f t="array" ref="N645">IF(OR($B645="",$S645="",$T645=""),"",IFERROR(IF($S645&lt;&gt;SUMPRODUCT(IFERROR(--MID($T645,SEARCH('Nhân công vận hành'!$A$3:$A$100,$T645)-1,1),0)),"",SUMPRODUCT(IFERROR(--MID($T645,SEARCH('Nhân công vận hành'!$A$3:$A$100,$T645)-1,1),0),'Nhân công vận hành'!$E$3:$E$100)),""))</f>
        <v>322000</v>
      </c>
      <c r="O645" s="186" cm="1">
        <f t="array" ref="O645">IF(OR($B645="",$S645="",$T645=""),"",IFERROR(IF($S645&lt;&gt;SUMPRODUCT(IFERROR(--MID($T645,SEARCH('Nhân công vận hành'!$A$3:$A$100,$T645)-1,1),0)),"",SUMPRODUCT(IFERROR(--MID($T645,SEARCH('Nhân công vận hành'!$A$3:$A$100,$T645)-1,1),0),'Nhân công vận hành'!$F$3:$F$100)),""))</f>
        <v>308000</v>
      </c>
      <c r="P645" s="186" t="e">
        <f t="shared" si="89"/>
        <v>#VALUE!</v>
      </c>
      <c r="Q645" s="186">
        <f t="shared" si="90"/>
        <v>328500</v>
      </c>
      <c r="R645" s="186">
        <f t="shared" si="91"/>
        <v>314500</v>
      </c>
      <c r="S645" s="204">
        <v>1</v>
      </c>
      <c r="T645" s="204" t="s">
        <v>1993</v>
      </c>
      <c r="U645" s="137"/>
      <c r="V645" s="137"/>
      <c r="W645" s="137"/>
      <c r="X645" s="119">
        <f t="shared" si="92"/>
        <v>4462.5</v>
      </c>
      <c r="Y645" s="119">
        <f t="shared" si="93"/>
        <v>1020</v>
      </c>
      <c r="Z645" s="119">
        <f t="shared" si="94"/>
        <v>1062.5</v>
      </c>
    </row>
    <row r="646" spans="1:26" ht="31.5">
      <c r="A646" s="144">
        <f>IF(D646="","",SUBTOTAL(3,$D$11:D646))</f>
        <v>456</v>
      </c>
      <c r="B646" s="144" t="s">
        <v>995</v>
      </c>
      <c r="C646" s="150" t="s">
        <v>996</v>
      </c>
      <c r="D646" s="145">
        <v>160</v>
      </c>
      <c r="E646" s="151">
        <v>21</v>
      </c>
      <c r="F646" s="152">
        <v>4.8</v>
      </c>
      <c r="G646" s="145">
        <v>5</v>
      </c>
      <c r="H646" s="144"/>
      <c r="I646" s="144"/>
      <c r="J646" s="144" t="s">
        <v>2052</v>
      </c>
      <c r="K646" s="121">
        <v>5200</v>
      </c>
      <c r="L646" s="80">
        <f t="shared" si="88"/>
        <v>0</v>
      </c>
      <c r="M646" s="186" t="str" cm="1">
        <f t="array" ref="M646">IF(OR($B646="",$S646="",$T646=""),"",IFERROR(IF($S646&lt;&gt;SUMPRODUCT(IFERROR(--MID($T646,SEARCH('Nhân công vận hành'!$A$3:$A$100,$T646)-1,1),0)),"",SUMPRODUCT(IFERROR(--MID($T646,SEARCH('Nhân công vận hành'!$A$3:$A$100,$T646)-1,1),0),'Nhân công vận hành'!#REF!)),""))</f>
        <v/>
      </c>
      <c r="N646" s="186" cm="1">
        <f t="array" ref="N646">IF(OR($B646="",$S646="",$T646=""),"",IFERROR(IF($S646&lt;&gt;SUMPRODUCT(IFERROR(--MID($T646,SEARCH('Nhân công vận hành'!$A$3:$A$100,$T646)-1,1),0)),"",SUMPRODUCT(IFERROR(--MID($T646,SEARCH('Nhân công vận hành'!$A$3:$A$100,$T646)-1,1),0),'Nhân công vận hành'!$E$3:$E$100)),""))</f>
        <v>322000</v>
      </c>
      <c r="O646" s="186" cm="1">
        <f t="array" ref="O646">IF(OR($B646="",$S646="",$T646=""),"",IFERROR(IF($S646&lt;&gt;SUMPRODUCT(IFERROR(--MID($T646,SEARCH('Nhân công vận hành'!$A$3:$A$100,$T646)-1,1),0)),"",SUMPRODUCT(IFERROR(--MID($T646,SEARCH('Nhân công vận hành'!$A$3:$A$100,$T646)-1,1),0),'Nhân công vận hành'!$F$3:$F$100)),""))</f>
        <v>308000</v>
      </c>
      <c r="P646" s="186" t="e">
        <f t="shared" si="89"/>
        <v>#VALUE!</v>
      </c>
      <c r="Q646" s="186">
        <f t="shared" si="90"/>
        <v>332000</v>
      </c>
      <c r="R646" s="186">
        <f t="shared" si="91"/>
        <v>318000</v>
      </c>
      <c r="S646" s="204">
        <v>1</v>
      </c>
      <c r="T646" s="204" t="s">
        <v>1993</v>
      </c>
      <c r="U646" s="137"/>
      <c r="V646" s="137"/>
      <c r="W646" s="137"/>
      <c r="X646" s="119">
        <f t="shared" si="92"/>
        <v>6825</v>
      </c>
      <c r="Y646" s="119">
        <f t="shared" si="93"/>
        <v>1560</v>
      </c>
      <c r="Z646" s="119">
        <f t="shared" si="94"/>
        <v>1625</v>
      </c>
    </row>
    <row r="647" spans="1:26" hidden="1">
      <c r="A647" s="144">
        <f>IF(D647="","",SUBTOTAL(3,$D$11:D647))</f>
        <v>456</v>
      </c>
      <c r="B647" s="148" t="s">
        <v>997</v>
      </c>
      <c r="C647" s="146" t="s">
        <v>998</v>
      </c>
      <c r="D647" s="145">
        <v>90</v>
      </c>
      <c r="E647" s="151">
        <v>21</v>
      </c>
      <c r="F647" s="151">
        <v>10</v>
      </c>
      <c r="G647" s="145">
        <v>5</v>
      </c>
      <c r="H647" s="144"/>
      <c r="I647" s="144"/>
      <c r="J647" s="144" t="s">
        <v>2076</v>
      </c>
      <c r="K647" s="121">
        <v>106900</v>
      </c>
      <c r="L647" s="80">
        <f t="shared" si="88"/>
        <v>0</v>
      </c>
      <c r="M647" s="186" t="str" cm="1">
        <f t="array" ref="M647">IF(OR($B647="",$S647="",$T647=""),"",IFERROR(IF($S647&lt;&gt;SUMPRODUCT(IFERROR(--MID($T647,SEARCH('Nhân công vận hành'!$A$3:$A$100,$T647)-1,1),0)),"",SUMPRODUCT(IFERROR(--MID($T647,SEARCH('Nhân công vận hành'!$A$3:$A$100,$T647)-1,1),0),'Nhân công vận hành'!#REF!)),""))</f>
        <v/>
      </c>
      <c r="N647" s="186" cm="1">
        <f t="array" ref="N647">IF(OR($B647="",$S647="",$T647=""),"",IFERROR(IF($S647&lt;&gt;SUMPRODUCT(IFERROR(--MID($T647,SEARCH('Nhân công vận hành'!$A$3:$A$100,$T647)-1,1),0)),"",SUMPRODUCT(IFERROR(--MID($T647,SEARCH('Nhân công vận hành'!$A$3:$A$100,$T647)-1,1),0),'Nhân công vận hành'!$E$3:$E$100)),""))</f>
        <v>0</v>
      </c>
      <c r="O647" s="186" cm="1">
        <f t="array" ref="O647">IF(OR($B647="",$S647="",$T647=""),"",IFERROR(IF($S647&lt;&gt;SUMPRODUCT(IFERROR(--MID($T647,SEARCH('Nhân công vận hành'!$A$3:$A$100,$T647)-1,1),0)),"",SUMPRODUCT(IFERROR(--MID($T647,SEARCH('Nhân công vận hành'!$A$3:$A$100,$T647)-1,1),0),'Nhân công vận hành'!$F$3:$F$100)),""))</f>
        <v>0</v>
      </c>
      <c r="P647" s="186" t="e">
        <f t="shared" si="89"/>
        <v>#VALUE!</v>
      </c>
      <c r="Q647" s="186">
        <f t="shared" si="90"/>
        <v>402700</v>
      </c>
      <c r="R647" s="186">
        <f t="shared" si="91"/>
        <v>402700</v>
      </c>
      <c r="S647" s="204">
        <v>2</v>
      </c>
      <c r="T647" s="204" t="s">
        <v>2019</v>
      </c>
      <c r="U647" s="153"/>
      <c r="V647" s="153"/>
      <c r="W647" s="153"/>
      <c r="X647" s="119">
        <f t="shared" si="92"/>
        <v>224490</v>
      </c>
      <c r="Y647" s="119">
        <f t="shared" si="93"/>
        <v>118777.77777777778</v>
      </c>
      <c r="Z647" s="119">
        <f t="shared" si="94"/>
        <v>59388.888888888891</v>
      </c>
    </row>
    <row r="648" spans="1:26" ht="31.5">
      <c r="A648" s="144">
        <f>IF(D648="","",SUBTOTAL(3,$D$11:D648))</f>
        <v>457</v>
      </c>
      <c r="B648" s="144" t="s">
        <v>1919</v>
      </c>
      <c r="C648" s="150" t="s">
        <v>1738</v>
      </c>
      <c r="D648" s="145">
        <v>200</v>
      </c>
      <c r="E648" s="151">
        <v>21</v>
      </c>
      <c r="F648" s="151">
        <v>4.8</v>
      </c>
      <c r="G648" s="145">
        <v>5</v>
      </c>
      <c r="H648" s="144">
        <v>40</v>
      </c>
      <c r="I648" s="144" t="s">
        <v>188</v>
      </c>
      <c r="J648" s="144" t="s">
        <v>2052</v>
      </c>
      <c r="K648" s="121">
        <v>41528</v>
      </c>
      <c r="L648" s="80">
        <f t="shared" si="88"/>
        <v>92570.751000000018</v>
      </c>
      <c r="M648" s="186" t="str" cm="1">
        <f t="array" ref="M648">IF(OR($B648="",$S648="",$T648=""),"",IFERROR(IF($S648&lt;&gt;SUMPRODUCT(IFERROR(--MID($T648,SEARCH('Nhân công vận hành'!$A$3:$A$100,$T648)-1,1),0)),"",SUMPRODUCT(IFERROR(--MID($T648,SEARCH('Nhân công vận hành'!$A$3:$A$100,$T648)-1,1),0),'Nhân công vận hành'!#REF!)),""))</f>
        <v/>
      </c>
      <c r="N648" s="186" cm="1">
        <f t="array" ref="N648">IF(OR($B648="",$S648="",$T648=""),"",IFERROR(IF($S648&lt;&gt;SUMPRODUCT(IFERROR(--MID($T648,SEARCH('Nhân công vận hành'!$A$3:$A$100,$T648)-1,1),0)),"",SUMPRODUCT(IFERROR(--MID($T648,SEARCH('Nhân công vận hành'!$A$3:$A$100,$T648)-1,1),0),'Nhân công vận hành'!$E$3:$E$100)),""))</f>
        <v>322000</v>
      </c>
      <c r="O648" s="186" cm="1">
        <f t="array" ref="O648">IF(OR($B648="",$S648="",$T648=""),"",IFERROR(IF($S648&lt;&gt;SUMPRODUCT(IFERROR(--MID($T648,SEARCH('Nhân công vận hành'!$A$3:$A$100,$T648)-1,1),0)),"",SUMPRODUCT(IFERROR(--MID($T648,SEARCH('Nhân công vận hành'!$A$3:$A$100,$T648)-1,1),0),'Nhân công vận hành'!$F$3:$F$100)),""))</f>
        <v>308000</v>
      </c>
      <c r="P648" s="186" t="e">
        <f t="shared" si="89"/>
        <v>#VALUE!</v>
      </c>
      <c r="Q648" s="186">
        <f t="shared" si="90"/>
        <v>474200</v>
      </c>
      <c r="R648" s="186">
        <f t="shared" si="91"/>
        <v>460200</v>
      </c>
      <c r="S648" s="204">
        <v>1</v>
      </c>
      <c r="T648" s="204" t="s">
        <v>1993</v>
      </c>
      <c r="U648" s="137">
        <f>H648</f>
        <v>40</v>
      </c>
      <c r="V648" s="137"/>
      <c r="W648" s="137"/>
      <c r="X648" s="119">
        <f t="shared" si="92"/>
        <v>39243.96</v>
      </c>
      <c r="Y648" s="119">
        <f t="shared" si="93"/>
        <v>9966.7199999999993</v>
      </c>
      <c r="Z648" s="119">
        <f t="shared" si="94"/>
        <v>10382</v>
      </c>
    </row>
    <row r="649" spans="1:26">
      <c r="A649" s="144" t="str">
        <f>IF(D649="","",SUBTOTAL(3,$D$11:D649))</f>
        <v/>
      </c>
      <c r="B649" s="148" t="s">
        <v>999</v>
      </c>
      <c r="C649" s="146" t="s">
        <v>1000</v>
      </c>
      <c r="D649" s="144"/>
      <c r="E649" s="144"/>
      <c r="F649" s="144"/>
      <c r="G649" s="144"/>
      <c r="H649" s="144"/>
      <c r="I649" s="144"/>
      <c r="J649" s="144">
        <v>0</v>
      </c>
      <c r="K649" s="121"/>
      <c r="L649" s="80">
        <f t="shared" si="88"/>
        <v>0</v>
      </c>
      <c r="M649" s="186"/>
      <c r="N649" s="186"/>
      <c r="O649" s="186"/>
      <c r="P649" s="186"/>
      <c r="Q649" s="186"/>
      <c r="R649" s="186"/>
      <c r="S649" s="204" t="s">
        <v>1992</v>
      </c>
      <c r="T649" s="204" t="s">
        <v>1992</v>
      </c>
      <c r="U649" s="137"/>
      <c r="V649" s="137"/>
      <c r="W649" s="137"/>
      <c r="X649" s="119"/>
      <c r="Y649" s="119"/>
      <c r="Z649" s="119"/>
    </row>
    <row r="650" spans="1:26">
      <c r="A650" s="144">
        <f>IF(D650="","",SUBTOTAL(3,$D$11:D650))</f>
        <v>458</v>
      </c>
      <c r="B650" s="144" t="s">
        <v>1001</v>
      </c>
      <c r="C650" s="150" t="s">
        <v>1002</v>
      </c>
      <c r="D650" s="145">
        <v>200</v>
      </c>
      <c r="E650" s="151">
        <v>21</v>
      </c>
      <c r="F650" s="152">
        <v>6.5</v>
      </c>
      <c r="G650" s="145">
        <v>5</v>
      </c>
      <c r="H650" s="145">
        <v>6</v>
      </c>
      <c r="I650" s="144" t="s">
        <v>188</v>
      </c>
      <c r="J650" s="144">
        <v>0</v>
      </c>
      <c r="K650" s="121">
        <v>1532</v>
      </c>
      <c r="L650" s="80">
        <f t="shared" si="88"/>
        <v>13885.612650000003</v>
      </c>
      <c r="M650" s="186"/>
      <c r="N650" s="186"/>
      <c r="O650" s="186"/>
      <c r="P650" s="186">
        <f t="shared" si="89"/>
        <v>16400</v>
      </c>
      <c r="Q650" s="186">
        <f t="shared" si="90"/>
        <v>16400</v>
      </c>
      <c r="R650" s="186">
        <f t="shared" si="91"/>
        <v>16400</v>
      </c>
      <c r="S650" s="204" t="s">
        <v>1992</v>
      </c>
      <c r="T650" s="204" t="s">
        <v>1992</v>
      </c>
      <c r="U650" s="154">
        <f>H650</f>
        <v>6</v>
      </c>
      <c r="V650" s="137"/>
      <c r="W650" s="137"/>
      <c r="X650" s="119">
        <f t="shared" si="92"/>
        <v>1608.6</v>
      </c>
      <c r="Y650" s="119">
        <f t="shared" si="93"/>
        <v>497.9</v>
      </c>
      <c r="Z650" s="119">
        <f t="shared" si="94"/>
        <v>383</v>
      </c>
    </row>
    <row r="651" spans="1:26" ht="31.5">
      <c r="A651" s="144">
        <f>IF(D651="","",SUBTOTAL(3,$D$11:D651))</f>
        <v>459</v>
      </c>
      <c r="B651" s="144" t="s">
        <v>1003</v>
      </c>
      <c r="C651" s="150" t="s">
        <v>1004</v>
      </c>
      <c r="D651" s="145">
        <v>200</v>
      </c>
      <c r="E651" s="151">
        <v>21</v>
      </c>
      <c r="F651" s="152">
        <v>6.5</v>
      </c>
      <c r="G651" s="145">
        <v>5</v>
      </c>
      <c r="H651" s="145">
        <v>8</v>
      </c>
      <c r="I651" s="144" t="s">
        <v>188</v>
      </c>
      <c r="J651" s="144" t="s">
        <v>2052</v>
      </c>
      <c r="K651" s="121">
        <v>50000</v>
      </c>
      <c r="L651" s="80">
        <f t="shared" si="88"/>
        <v>18514.150200000004</v>
      </c>
      <c r="M651" s="186" t="str" cm="1">
        <f t="array" ref="M651">IF(OR($B651="",$S651="",$T651=""),"",IFERROR(IF($S651&lt;&gt;SUMPRODUCT(IFERROR(--MID($T651,SEARCH('Nhân công vận hành'!$A$3:$A$100,$T651)-1,1),0)),"",SUMPRODUCT(IFERROR(--MID($T651,SEARCH('Nhân công vận hành'!$A$3:$A$100,$T651)-1,1),0),'Nhân công vận hành'!#REF!)),""))</f>
        <v/>
      </c>
      <c r="N651" s="186" cm="1">
        <f t="array" ref="N651">IF(OR($B651="",$S651="",$T651=""),"",IFERROR(IF($S651&lt;&gt;SUMPRODUCT(IFERROR(--MID($T651,SEARCH('Nhân công vận hành'!$A$3:$A$100,$T651)-1,1),0)),"",SUMPRODUCT(IFERROR(--MID($T651,SEARCH('Nhân công vận hành'!$A$3:$A$100,$T651)-1,1),0),'Nhân công vận hành'!$E$3:$E$100)),""))</f>
        <v>322000</v>
      </c>
      <c r="O651" s="186" cm="1">
        <f t="array" ref="O651">IF(OR($B651="",$S651="",$T651=""),"",IFERROR(IF($S651&lt;&gt;SUMPRODUCT(IFERROR(--MID($T651,SEARCH('Nhân công vận hành'!$A$3:$A$100,$T651)-1,1),0)),"",SUMPRODUCT(IFERROR(--MID($T651,SEARCH('Nhân công vận hành'!$A$3:$A$100,$T651)-1,1),0),'Nhân công vận hành'!$F$3:$F$100)),""))</f>
        <v>308000</v>
      </c>
      <c r="P651" s="186" t="e">
        <f t="shared" si="89"/>
        <v>#VALUE!</v>
      </c>
      <c r="Q651" s="186">
        <f t="shared" si="90"/>
        <v>416500</v>
      </c>
      <c r="R651" s="186">
        <f t="shared" si="91"/>
        <v>402500</v>
      </c>
      <c r="S651" s="204">
        <v>1</v>
      </c>
      <c r="T651" s="204" t="s">
        <v>1993</v>
      </c>
      <c r="U651" s="154">
        <f>H651</f>
        <v>8</v>
      </c>
      <c r="V651" s="137"/>
      <c r="W651" s="137"/>
      <c r="X651" s="119">
        <f t="shared" si="92"/>
        <v>47250</v>
      </c>
      <c r="Y651" s="119">
        <f t="shared" si="93"/>
        <v>16250</v>
      </c>
      <c r="Z651" s="119">
        <f t="shared" si="94"/>
        <v>12500</v>
      </c>
    </row>
    <row r="652" spans="1:26" ht="31.5">
      <c r="A652" s="144">
        <f>IF(D652="","",SUBTOTAL(3,$D$11:D652))</f>
        <v>460</v>
      </c>
      <c r="B652" s="144" t="s">
        <v>1005</v>
      </c>
      <c r="C652" s="150" t="s">
        <v>1006</v>
      </c>
      <c r="D652" s="145">
        <v>200</v>
      </c>
      <c r="E652" s="151">
        <v>21</v>
      </c>
      <c r="F652" s="152">
        <v>6.5</v>
      </c>
      <c r="G652" s="145">
        <v>5</v>
      </c>
      <c r="H652" s="145">
        <v>12</v>
      </c>
      <c r="I652" s="144" t="s">
        <v>188</v>
      </c>
      <c r="J652" s="144" t="s">
        <v>2052</v>
      </c>
      <c r="K652" s="121">
        <v>122727</v>
      </c>
      <c r="L652" s="80">
        <f t="shared" si="88"/>
        <v>27771.225300000006</v>
      </c>
      <c r="M652" s="186" t="str" cm="1">
        <f t="array" ref="M652">IF(OR($B652="",$S652="",$T652=""),"",IFERROR(IF($S652&lt;&gt;SUMPRODUCT(IFERROR(--MID($T652,SEARCH('Nhân công vận hành'!$A$3:$A$100,$T652)-1,1),0)),"",SUMPRODUCT(IFERROR(--MID($T652,SEARCH('Nhân công vận hành'!$A$3:$A$100,$T652)-1,1),0),'Nhân công vận hành'!#REF!)),""))</f>
        <v/>
      </c>
      <c r="N652" s="186" cm="1">
        <f t="array" ref="N652">IF(OR($B652="",$S652="",$T652=""),"",IFERROR(IF($S652&lt;&gt;SUMPRODUCT(IFERROR(--MID($T652,SEARCH('Nhân công vận hành'!$A$3:$A$100,$T652)-1,1),0)),"",SUMPRODUCT(IFERROR(--MID($T652,SEARCH('Nhân công vận hành'!$A$3:$A$100,$T652)-1,1),0),'Nhân công vận hành'!$E$3:$E$100)),""))</f>
        <v>322000</v>
      </c>
      <c r="O652" s="186" cm="1">
        <f t="array" ref="O652">IF(OR($B652="",$S652="",$T652=""),"",IFERROR(IF($S652&lt;&gt;SUMPRODUCT(IFERROR(--MID($T652,SEARCH('Nhân công vận hành'!$A$3:$A$100,$T652)-1,1),0)),"",SUMPRODUCT(IFERROR(--MID($T652,SEARCH('Nhân công vận hành'!$A$3:$A$100,$T652)-1,1),0),'Nhân công vận hành'!$F$3:$F$100)),""))</f>
        <v>308000</v>
      </c>
      <c r="P652" s="186" t="e">
        <f t="shared" si="89"/>
        <v>#VALUE!</v>
      </c>
      <c r="Q652" s="186">
        <f t="shared" si="90"/>
        <v>536300</v>
      </c>
      <c r="R652" s="186">
        <f t="shared" si="91"/>
        <v>522300</v>
      </c>
      <c r="S652" s="204">
        <v>1</v>
      </c>
      <c r="T652" s="204" t="s">
        <v>1993</v>
      </c>
      <c r="U652" s="154">
        <f>H652</f>
        <v>12</v>
      </c>
      <c r="V652" s="137"/>
      <c r="W652" s="137"/>
      <c r="X652" s="119">
        <f t="shared" si="92"/>
        <v>115977.015</v>
      </c>
      <c r="Y652" s="119">
        <f t="shared" si="93"/>
        <v>39886.275000000001</v>
      </c>
      <c r="Z652" s="119">
        <f t="shared" si="94"/>
        <v>30681.75</v>
      </c>
    </row>
    <row r="653" spans="1:26" ht="31.5">
      <c r="A653" s="144">
        <f>IF(D653="","",SUBTOTAL(3,$D$11:D653))</f>
        <v>461</v>
      </c>
      <c r="B653" s="144" t="s">
        <v>1007</v>
      </c>
      <c r="C653" s="150" t="s">
        <v>1008</v>
      </c>
      <c r="D653" s="145">
        <v>200</v>
      </c>
      <c r="E653" s="151">
        <v>21</v>
      </c>
      <c r="F653" s="152">
        <v>6.5</v>
      </c>
      <c r="G653" s="145">
        <v>5</v>
      </c>
      <c r="H653" s="145">
        <v>18</v>
      </c>
      <c r="I653" s="144" t="s">
        <v>188</v>
      </c>
      <c r="J653" s="144" t="s">
        <v>2052</v>
      </c>
      <c r="K653" s="121">
        <v>170909</v>
      </c>
      <c r="L653" s="80">
        <f t="shared" ref="L653:L716" si="95">IF(SUMPRODUCT($U$6:$W$6,$U$7:$W$7,$U653:$W653),SUMPRODUCT($U$6:$W$6,$U$7:$W$7,$U653:$W653),0)</f>
        <v>41656.837950000008</v>
      </c>
      <c r="M653" s="186" t="str" cm="1">
        <f t="array" ref="M653">IF(OR($B653="",$S653="",$T653=""),"",IFERROR(IF($S653&lt;&gt;SUMPRODUCT(IFERROR(--MID($T653,SEARCH('Nhân công vận hành'!$A$3:$A$100,$T653)-1,1),0)),"",SUMPRODUCT(IFERROR(--MID($T653,SEARCH('Nhân công vận hành'!$A$3:$A$100,$T653)-1,1),0),'Nhân công vận hành'!#REF!)),""))</f>
        <v/>
      </c>
      <c r="N653" s="186" cm="1">
        <f t="array" ref="N653">IF(OR($B653="",$S653="",$T653=""),"",IFERROR(IF($S653&lt;&gt;SUMPRODUCT(IFERROR(--MID($T653,SEARCH('Nhân công vận hành'!$A$3:$A$100,$T653)-1,1),0)),"",SUMPRODUCT(IFERROR(--MID($T653,SEARCH('Nhân công vận hành'!$A$3:$A$100,$T653)-1,1),0),'Nhân công vận hành'!$E$3:$E$100)),""))</f>
        <v>322000</v>
      </c>
      <c r="O653" s="186" cm="1">
        <f t="array" ref="O653">IF(OR($B653="",$S653="",$T653=""),"",IFERROR(IF($S653&lt;&gt;SUMPRODUCT(IFERROR(--MID($T653,SEARCH('Nhân công vận hành'!$A$3:$A$100,$T653)-1,1),0)),"",SUMPRODUCT(IFERROR(--MID($T653,SEARCH('Nhân công vận hành'!$A$3:$A$100,$T653)-1,1),0),'Nhân công vận hành'!$F$3:$F$100)),""))</f>
        <v>308000</v>
      </c>
      <c r="P653" s="186" t="e">
        <f t="shared" ref="P653:P716" si="96">ROUND(SUM(IFERROR($X653,0),IFERROR($Y653,0),IFERROR($Z653,0),IFERROR($L653,0),IFERROR($M653,0)),-2)</f>
        <v>#VALUE!</v>
      </c>
      <c r="Q653" s="186">
        <f t="shared" ref="Q653:Q716" si="97">ROUND(SUM(IFERROR($X653,0),IFERROR($Y653,0),IFERROR($Z653,0),IFERROR($L653,0),IFERROR($N653,0)),-2)</f>
        <v>623400</v>
      </c>
      <c r="R653" s="186">
        <f t="shared" ref="R653:R716" si="98">ROUND(SUM(IFERROR($X653,0),IFERROR($Y653,0),IFERROR($Z653,0),IFERROR($L653,0),IFERROR($O653,0)),-2)</f>
        <v>609400</v>
      </c>
      <c r="S653" s="204">
        <v>1</v>
      </c>
      <c r="T653" s="204" t="s">
        <v>1993</v>
      </c>
      <c r="U653" s="154">
        <f>H653</f>
        <v>18</v>
      </c>
      <c r="V653" s="137"/>
      <c r="W653" s="137"/>
      <c r="X653" s="119">
        <f t="shared" ref="X653:X716" si="99">IF($K653&gt;0,$K653*1000*IF($K653&gt;=30000,0.9,1)*$E653%/$D653,"")</f>
        <v>161509.005</v>
      </c>
      <c r="Y653" s="119">
        <f t="shared" ref="Y653:Y716" si="100">IF($K653&gt;0,$K653*1000*$F653%/$D653,"")</f>
        <v>55545.425000000003</v>
      </c>
      <c r="Z653" s="119">
        <f t="shared" ref="Z653:Z716" si="101">IF($K653&gt;0,$K653*1000*$G653%/$D653,"")</f>
        <v>42727.25</v>
      </c>
    </row>
    <row r="654" spans="1:26" ht="31.5">
      <c r="A654" s="144" t="str">
        <f>IF(D654="","",SUBTOTAL(3,$D$11:D654))</f>
        <v/>
      </c>
      <c r="B654" s="148" t="s">
        <v>1009</v>
      </c>
      <c r="C654" s="146" t="s">
        <v>1010</v>
      </c>
      <c r="D654" s="144"/>
      <c r="E654" s="144"/>
      <c r="F654" s="144"/>
      <c r="G654" s="144"/>
      <c r="H654" s="144"/>
      <c r="I654" s="144"/>
      <c r="J654" s="144">
        <v>0</v>
      </c>
      <c r="K654" s="121"/>
      <c r="L654" s="80">
        <f t="shared" si="95"/>
        <v>0</v>
      </c>
      <c r="M654" s="186"/>
      <c r="N654" s="186"/>
      <c r="O654" s="186"/>
      <c r="P654" s="186"/>
      <c r="Q654" s="186"/>
      <c r="R654" s="186"/>
      <c r="S654" s="204" t="s">
        <v>1992</v>
      </c>
      <c r="T654" s="204" t="s">
        <v>1992</v>
      </c>
      <c r="U654" s="137"/>
      <c r="V654" s="137"/>
      <c r="W654" s="137"/>
      <c r="X654" s="119"/>
      <c r="Y654" s="119"/>
      <c r="Z654" s="119"/>
    </row>
    <row r="655" spans="1:26">
      <c r="A655" s="144">
        <f>IF(D655="","",SUBTOTAL(3,$D$11:D655))</f>
        <v>462</v>
      </c>
      <c r="B655" s="144" t="s">
        <v>1011</v>
      </c>
      <c r="C655" s="150" t="s">
        <v>883</v>
      </c>
      <c r="D655" s="145">
        <v>160</v>
      </c>
      <c r="E655" s="151">
        <v>19</v>
      </c>
      <c r="F655" s="152">
        <v>1.7</v>
      </c>
      <c r="G655" s="145">
        <v>5</v>
      </c>
      <c r="H655" s="145">
        <v>16</v>
      </c>
      <c r="I655" s="144" t="s">
        <v>188</v>
      </c>
      <c r="J655" s="144">
        <v>0</v>
      </c>
      <c r="K655" s="121">
        <v>3600</v>
      </c>
      <c r="L655" s="80">
        <f t="shared" si="95"/>
        <v>37028.300400000007</v>
      </c>
      <c r="M655" s="186"/>
      <c r="N655" s="186"/>
      <c r="O655" s="186"/>
      <c r="P655" s="186">
        <f t="shared" si="96"/>
        <v>42800</v>
      </c>
      <c r="Q655" s="186">
        <f t="shared" si="97"/>
        <v>42800</v>
      </c>
      <c r="R655" s="186">
        <f t="shared" si="98"/>
        <v>42800</v>
      </c>
      <c r="S655" s="204" t="s">
        <v>1992</v>
      </c>
      <c r="T655" s="204" t="s">
        <v>1992</v>
      </c>
      <c r="U655" s="154">
        <f>H655</f>
        <v>16</v>
      </c>
      <c r="V655" s="137"/>
      <c r="W655" s="137"/>
      <c r="X655" s="119">
        <f t="shared" si="99"/>
        <v>4275</v>
      </c>
      <c r="Y655" s="119">
        <f t="shared" si="100"/>
        <v>382.50000000000006</v>
      </c>
      <c r="Z655" s="119">
        <f t="shared" si="101"/>
        <v>1125</v>
      </c>
    </row>
    <row r="656" spans="1:26">
      <c r="A656" s="144">
        <f>IF(D656="","",SUBTOTAL(3,$D$11:D656))</f>
        <v>463</v>
      </c>
      <c r="B656" s="144" t="s">
        <v>1012</v>
      </c>
      <c r="C656" s="150" t="s">
        <v>885</v>
      </c>
      <c r="D656" s="145">
        <v>160</v>
      </c>
      <c r="E656" s="151">
        <v>19</v>
      </c>
      <c r="F656" s="152">
        <v>1.7</v>
      </c>
      <c r="G656" s="145">
        <v>5</v>
      </c>
      <c r="H656" s="145">
        <v>29</v>
      </c>
      <c r="I656" s="144" t="s">
        <v>188</v>
      </c>
      <c r="J656" s="144">
        <v>0</v>
      </c>
      <c r="K656" s="121">
        <v>7900</v>
      </c>
      <c r="L656" s="80">
        <f t="shared" si="95"/>
        <v>67113.794475000017</v>
      </c>
      <c r="M656" s="186"/>
      <c r="N656" s="186"/>
      <c r="O656" s="186"/>
      <c r="P656" s="186">
        <f t="shared" si="96"/>
        <v>79800</v>
      </c>
      <c r="Q656" s="186">
        <f t="shared" si="97"/>
        <v>79800</v>
      </c>
      <c r="R656" s="186">
        <f t="shared" si="98"/>
        <v>79800</v>
      </c>
      <c r="S656" s="204" t="s">
        <v>1992</v>
      </c>
      <c r="T656" s="204" t="s">
        <v>1992</v>
      </c>
      <c r="U656" s="154">
        <f>H656</f>
        <v>29</v>
      </c>
      <c r="V656" s="137"/>
      <c r="W656" s="137"/>
      <c r="X656" s="119">
        <f t="shared" si="99"/>
        <v>9381.25</v>
      </c>
      <c r="Y656" s="119">
        <f t="shared" si="100"/>
        <v>839.375</v>
      </c>
      <c r="Z656" s="119">
        <f t="shared" si="101"/>
        <v>2468.75</v>
      </c>
    </row>
    <row r="657" spans="1:26" ht="31.5">
      <c r="A657" s="144" t="str">
        <f>IF(D657="","",SUBTOTAL(3,$D$11:D657))</f>
        <v/>
      </c>
      <c r="B657" s="148" t="s">
        <v>1013</v>
      </c>
      <c r="C657" s="146" t="s">
        <v>1014</v>
      </c>
      <c r="D657" s="144"/>
      <c r="E657" s="144"/>
      <c r="F657" s="144"/>
      <c r="G657" s="144"/>
      <c r="H657" s="144"/>
      <c r="I657" s="144"/>
      <c r="J657" s="144">
        <v>0</v>
      </c>
      <c r="K657" s="121"/>
      <c r="L657" s="80">
        <f t="shared" si="95"/>
        <v>0</v>
      </c>
      <c r="M657" s="186"/>
      <c r="N657" s="186"/>
      <c r="O657" s="186"/>
      <c r="P657" s="186"/>
      <c r="Q657" s="186"/>
      <c r="R657" s="186"/>
      <c r="S657" s="204" t="s">
        <v>1992</v>
      </c>
      <c r="T657" s="204" t="s">
        <v>1992</v>
      </c>
      <c r="U657" s="137"/>
      <c r="V657" s="137"/>
      <c r="W657" s="137"/>
      <c r="X657" s="119"/>
      <c r="Y657" s="119"/>
      <c r="Z657" s="119"/>
    </row>
    <row r="658" spans="1:26" ht="31.5">
      <c r="A658" s="144">
        <f>IF(D658="","",SUBTOTAL(3,$D$11:D658))</f>
        <v>464</v>
      </c>
      <c r="B658" s="144" t="s">
        <v>1015</v>
      </c>
      <c r="C658" s="150" t="s">
        <v>345</v>
      </c>
      <c r="D658" s="145">
        <v>200</v>
      </c>
      <c r="E658" s="151">
        <v>14</v>
      </c>
      <c r="F658" s="152">
        <v>6.4</v>
      </c>
      <c r="G658" s="145">
        <v>5</v>
      </c>
      <c r="H658" s="145">
        <v>144</v>
      </c>
      <c r="I658" s="144" t="s">
        <v>188</v>
      </c>
      <c r="J658" s="144" t="s">
        <v>2052</v>
      </c>
      <c r="K658" s="121">
        <v>630000</v>
      </c>
      <c r="L658" s="80">
        <f t="shared" si="95"/>
        <v>333254.70360000007</v>
      </c>
      <c r="M658" s="186" t="str" cm="1">
        <f t="array" ref="M658">IF(OR($B658="",$S658="",$T658=""),"",IFERROR(IF($S658&lt;&gt;SUMPRODUCT(IFERROR(--MID($T658,SEARCH('Nhân công vận hành'!$A$3:$A$100,$T658)-1,1),0)),"",SUMPRODUCT(IFERROR(--MID($T658,SEARCH('Nhân công vận hành'!$A$3:$A$100,$T658)-1,1),0),'Nhân công vận hành'!#REF!)),""))</f>
        <v/>
      </c>
      <c r="N658" s="186" cm="1">
        <f t="array" ref="N658">IF(OR($B658="",$S658="",$T658=""),"",IFERROR(IF($S658&lt;&gt;SUMPRODUCT(IFERROR(--MID($T658,SEARCH('Nhân công vận hành'!$A$3:$A$100,$T658)-1,1),0)),"",SUMPRODUCT(IFERROR(--MID($T658,SEARCH('Nhân công vận hành'!$A$3:$A$100,$T658)-1,1),0),'Nhân công vận hành'!$E$3:$E$100)),""))</f>
        <v>322000</v>
      </c>
      <c r="O658" s="186" cm="1">
        <f t="array" ref="O658">IF(OR($B658="",$S658="",$T658=""),"",IFERROR(IF($S658&lt;&gt;SUMPRODUCT(IFERROR(--MID($T658,SEARCH('Nhân công vận hành'!$A$3:$A$100,$T658)-1,1),0)),"",SUMPRODUCT(IFERROR(--MID($T658,SEARCH('Nhân công vận hành'!$A$3:$A$100,$T658)-1,1),0),'Nhân công vận hành'!$F$3:$F$100)),""))</f>
        <v>308000</v>
      </c>
      <c r="P658" s="186" t="e">
        <f t="shared" si="96"/>
        <v>#VALUE!</v>
      </c>
      <c r="Q658" s="186">
        <f t="shared" si="97"/>
        <v>1411300</v>
      </c>
      <c r="R658" s="186">
        <f t="shared" si="98"/>
        <v>1397300</v>
      </c>
      <c r="S658" s="204">
        <v>1</v>
      </c>
      <c r="T658" s="204" t="s">
        <v>1993</v>
      </c>
      <c r="U658" s="154">
        <f>H658</f>
        <v>144</v>
      </c>
      <c r="V658" s="137"/>
      <c r="W658" s="137"/>
      <c r="X658" s="119">
        <f t="shared" si="99"/>
        <v>396900.00000000006</v>
      </c>
      <c r="Y658" s="119">
        <f t="shared" si="100"/>
        <v>201600</v>
      </c>
      <c r="Z658" s="119">
        <f t="shared" si="101"/>
        <v>157500</v>
      </c>
    </row>
    <row r="659" spans="1:26" ht="31.5">
      <c r="A659" s="144" t="str">
        <f>IF(D659="","",SUBTOTAL(3,$D$11:D659))</f>
        <v/>
      </c>
      <c r="B659" s="148" t="s">
        <v>1016</v>
      </c>
      <c r="C659" s="146" t="s">
        <v>1017</v>
      </c>
      <c r="D659" s="144"/>
      <c r="E659" s="144"/>
      <c r="F659" s="144"/>
      <c r="G659" s="144"/>
      <c r="H659" s="144"/>
      <c r="I659" s="144"/>
      <c r="J659" s="144">
        <v>0</v>
      </c>
      <c r="K659" s="121"/>
      <c r="L659" s="80">
        <f t="shared" si="95"/>
        <v>0</v>
      </c>
      <c r="M659" s="186"/>
      <c r="N659" s="186"/>
      <c r="O659" s="186"/>
      <c r="P659" s="186"/>
      <c r="Q659" s="186"/>
      <c r="R659" s="186"/>
      <c r="S659" s="204" t="s">
        <v>1992</v>
      </c>
      <c r="T659" s="204" t="s">
        <v>1992</v>
      </c>
      <c r="U659" s="137"/>
      <c r="V659" s="137"/>
      <c r="W659" s="137"/>
      <c r="X659" s="119"/>
      <c r="Y659" s="119"/>
      <c r="Z659" s="119"/>
    </row>
    <row r="660" spans="1:26" ht="31.5">
      <c r="A660" s="144">
        <f>IF(D660="","",SUBTOTAL(3,$D$11:D660))</f>
        <v>465</v>
      </c>
      <c r="B660" s="144" t="s">
        <v>1018</v>
      </c>
      <c r="C660" s="150" t="s">
        <v>702</v>
      </c>
      <c r="D660" s="145">
        <v>230</v>
      </c>
      <c r="E660" s="151">
        <v>14</v>
      </c>
      <c r="F660" s="152">
        <v>6.5</v>
      </c>
      <c r="G660" s="145">
        <v>5</v>
      </c>
      <c r="H660" s="145">
        <v>19</v>
      </c>
      <c r="I660" s="144" t="s">
        <v>15</v>
      </c>
      <c r="J660" s="144" t="s">
        <v>2052</v>
      </c>
      <c r="K660" s="121">
        <v>1117200</v>
      </c>
      <c r="L660" s="80">
        <f t="shared" si="95"/>
        <v>396559.36363636359</v>
      </c>
      <c r="M660" s="186" t="str" cm="1">
        <f t="array" ref="M660">IF(OR($B660="",$S660="",$T660=""),"",IFERROR(IF($S660&lt;&gt;SUMPRODUCT(IFERROR(--MID($T660,SEARCH('Nhân công vận hành'!$A$3:$A$100,$T660)-1,1),0)),"",SUMPRODUCT(IFERROR(--MID($T660,SEARCH('Nhân công vận hành'!$A$3:$A$100,$T660)-1,1),0),'Nhân công vận hành'!#REF!)),""))</f>
        <v/>
      </c>
      <c r="N660" s="186" cm="1">
        <f t="array" ref="N660">IF(OR($B660="",$S660="",$T660=""),"",IFERROR(IF($S660&lt;&gt;SUMPRODUCT(IFERROR(--MID($T660,SEARCH('Nhân công vận hành'!$A$3:$A$100,$T660)-1,1),0)),"",SUMPRODUCT(IFERROR(--MID($T660,SEARCH('Nhân công vận hành'!$A$3:$A$100,$T660)-1,1),0),'Nhân công vận hành'!$E$3:$E$100)),""))</f>
        <v>322000</v>
      </c>
      <c r="O660" s="186" cm="1">
        <f t="array" ref="O660">IF(OR($B660="",$S660="",$T660=""),"",IFERROR(IF($S660&lt;&gt;SUMPRODUCT(IFERROR(--MID($T660,SEARCH('Nhân công vận hành'!$A$3:$A$100,$T660)-1,1),0)),"",SUMPRODUCT(IFERROR(--MID($T660,SEARCH('Nhân công vận hành'!$A$3:$A$100,$T660)-1,1),0),'Nhân công vận hành'!$F$3:$F$100)),""))</f>
        <v>308000</v>
      </c>
      <c r="P660" s="186" t="e">
        <f t="shared" si="96"/>
        <v>#VALUE!</v>
      </c>
      <c r="Q660" s="186">
        <f t="shared" si="97"/>
        <v>1889200</v>
      </c>
      <c r="R660" s="186">
        <f t="shared" si="98"/>
        <v>1875200</v>
      </c>
      <c r="S660" s="204">
        <v>1</v>
      </c>
      <c r="T660" s="204" t="s">
        <v>1993</v>
      </c>
      <c r="U660" s="137"/>
      <c r="V660" s="137"/>
      <c r="W660" s="154">
        <f>H660</f>
        <v>19</v>
      </c>
      <c r="X660" s="119">
        <f t="shared" si="99"/>
        <v>612031.30434782605</v>
      </c>
      <c r="Y660" s="119">
        <f t="shared" si="100"/>
        <v>315730.4347826087</v>
      </c>
      <c r="Z660" s="119">
        <f t="shared" si="101"/>
        <v>242869.5652173913</v>
      </c>
    </row>
    <row r="661" spans="1:26" ht="31.5">
      <c r="A661" s="144">
        <f>IF(D661="","",SUBTOTAL(3,$D$11:D661))</f>
        <v>466</v>
      </c>
      <c r="B661" s="144" t="s">
        <v>1019</v>
      </c>
      <c r="C661" s="150" t="s">
        <v>1020</v>
      </c>
      <c r="D661" s="145">
        <v>230</v>
      </c>
      <c r="E661" s="151">
        <v>13</v>
      </c>
      <c r="F661" s="152">
        <v>3.9</v>
      </c>
      <c r="G661" s="145">
        <v>5</v>
      </c>
      <c r="H661" s="145">
        <v>97</v>
      </c>
      <c r="I661" s="144" t="s">
        <v>15</v>
      </c>
      <c r="J661" s="144" t="s">
        <v>2052</v>
      </c>
      <c r="K661" s="121">
        <v>7036900</v>
      </c>
      <c r="L661" s="80">
        <f t="shared" si="95"/>
        <v>2024539.9090909089</v>
      </c>
      <c r="M661" s="186" t="str" cm="1">
        <f t="array" ref="M661">IF(OR($B661="",$S661="",$T661=""),"",IFERROR(IF($S661&lt;&gt;SUMPRODUCT(IFERROR(--MID($T661,SEARCH('Nhân công vận hành'!$A$3:$A$100,$T661)-1,1),0)),"",SUMPRODUCT(IFERROR(--MID($T661,SEARCH('Nhân công vận hành'!$A$3:$A$100,$T661)-1,1),0),'Nhân công vận hành'!#REF!)),""))</f>
        <v/>
      </c>
      <c r="N661" s="186" cm="1">
        <f t="array" ref="N661">IF(OR($B661="",$S661="",$T661=""),"",IFERROR(IF($S661&lt;&gt;SUMPRODUCT(IFERROR(--MID($T661,SEARCH('Nhân công vận hành'!$A$3:$A$100,$T661)-1,1),0)),"",SUMPRODUCT(IFERROR(--MID($T661,SEARCH('Nhân công vận hành'!$A$3:$A$100,$T661)-1,1),0),'Nhân công vận hành'!$E$3:$E$100)),""))</f>
        <v>322000</v>
      </c>
      <c r="O661" s="186" cm="1">
        <f t="array" ref="O661">IF(OR($B661="",$S661="",$T661=""),"",IFERROR(IF($S661&lt;&gt;SUMPRODUCT(IFERROR(--MID($T661,SEARCH('Nhân công vận hành'!$A$3:$A$100,$T661)-1,1),0)),"",SUMPRODUCT(IFERROR(--MID($T661,SEARCH('Nhân công vận hành'!$A$3:$A$100,$T661)-1,1),0),'Nhân công vận hành'!$F$3:$F$100)),""))</f>
        <v>308000</v>
      </c>
      <c r="P661" s="186" t="e">
        <f t="shared" si="96"/>
        <v>#VALUE!</v>
      </c>
      <c r="Q661" s="186">
        <f t="shared" si="97"/>
        <v>8649200</v>
      </c>
      <c r="R661" s="186">
        <f t="shared" si="98"/>
        <v>8635200</v>
      </c>
      <c r="S661" s="204">
        <v>1</v>
      </c>
      <c r="T661" s="204" t="s">
        <v>1993</v>
      </c>
      <c r="U661" s="137"/>
      <c r="V661" s="137"/>
      <c r="W661" s="154">
        <f>H661</f>
        <v>97</v>
      </c>
      <c r="X661" s="119">
        <f t="shared" si="99"/>
        <v>3579640.4347826089</v>
      </c>
      <c r="Y661" s="119">
        <f t="shared" si="100"/>
        <v>1193213.4782608696</v>
      </c>
      <c r="Z661" s="119">
        <f t="shared" si="101"/>
        <v>1529760.8695652173</v>
      </c>
    </row>
    <row r="662" spans="1:26">
      <c r="A662" s="144" t="str">
        <f>IF(D662="","",SUBTOTAL(3,$D$11:D662))</f>
        <v/>
      </c>
      <c r="B662" s="148" t="s">
        <v>1021</v>
      </c>
      <c r="C662" s="146" t="s">
        <v>1022</v>
      </c>
      <c r="D662" s="144"/>
      <c r="E662" s="144"/>
      <c r="F662" s="144"/>
      <c r="G662" s="144"/>
      <c r="H662" s="144"/>
      <c r="I662" s="144"/>
      <c r="J662" s="144">
        <v>0</v>
      </c>
      <c r="K662" s="121"/>
      <c r="L662" s="80">
        <f t="shared" si="95"/>
        <v>0</v>
      </c>
      <c r="M662" s="186"/>
      <c r="N662" s="186"/>
      <c r="O662" s="186"/>
      <c r="P662" s="186"/>
      <c r="Q662" s="186"/>
      <c r="R662" s="186"/>
      <c r="S662" s="204" t="s">
        <v>1992</v>
      </c>
      <c r="T662" s="204" t="s">
        <v>1992</v>
      </c>
      <c r="U662" s="137"/>
      <c r="V662" s="137"/>
      <c r="W662" s="137"/>
      <c r="X662" s="119"/>
      <c r="Y662" s="119"/>
      <c r="Z662" s="119"/>
    </row>
    <row r="663" spans="1:26" ht="31.5">
      <c r="A663" s="144">
        <f>IF(D663="","",SUBTOTAL(3,$D$11:D663))</f>
        <v>467</v>
      </c>
      <c r="B663" s="144" t="s">
        <v>1023</v>
      </c>
      <c r="C663" s="150" t="s">
        <v>1024</v>
      </c>
      <c r="D663" s="145">
        <v>200</v>
      </c>
      <c r="E663" s="151">
        <v>18</v>
      </c>
      <c r="F663" s="152">
        <v>4.5</v>
      </c>
      <c r="G663" s="145">
        <v>5</v>
      </c>
      <c r="H663" s="145">
        <v>65</v>
      </c>
      <c r="I663" s="144" t="s">
        <v>188</v>
      </c>
      <c r="J663" s="144" t="s">
        <v>2054</v>
      </c>
      <c r="K663" s="121">
        <v>550300</v>
      </c>
      <c r="L663" s="80">
        <f t="shared" si="95"/>
        <v>150427.47037500003</v>
      </c>
      <c r="M663" s="186" t="str" cm="1">
        <f t="array" ref="M663">IF(OR($B663="",$S663="",$T663=""),"",IFERROR(IF($S663&lt;&gt;SUMPRODUCT(IFERROR(--MID($T663,SEARCH('Nhân công vận hành'!$A$3:$A$100,$T663)-1,1),0)),"",SUMPRODUCT(IFERROR(--MID($T663,SEARCH('Nhân công vận hành'!$A$3:$A$100,$T663)-1,1),0),'Nhân công vận hành'!#REF!)),""))</f>
        <v/>
      </c>
      <c r="N663" s="186" cm="1">
        <f t="array" ref="N663">IF(OR($B663="",$S663="",$T663=""),"",IFERROR(IF($S663&lt;&gt;SUMPRODUCT(IFERROR(--MID($T663,SEARCH('Nhân công vận hành'!$A$3:$A$100,$T663)-1,1),0)),"",SUMPRODUCT(IFERROR(--MID($T663,SEARCH('Nhân công vận hành'!$A$3:$A$100,$T663)-1,1),0),'Nhân công vận hành'!$E$3:$E$100)),""))</f>
        <v>644000</v>
      </c>
      <c r="O663" s="186" cm="1">
        <f t="array" ref="O663">IF(OR($B663="",$S663="",$T663=""),"",IFERROR(IF($S663&lt;&gt;SUMPRODUCT(IFERROR(--MID($T663,SEARCH('Nhân công vận hành'!$A$3:$A$100,$T663)-1,1),0)),"",SUMPRODUCT(IFERROR(--MID($T663,SEARCH('Nhân công vận hành'!$A$3:$A$100,$T663)-1,1),0),'Nhân công vận hành'!$F$3:$F$100)),""))</f>
        <v>616000</v>
      </c>
      <c r="P663" s="186" t="e">
        <f t="shared" si="96"/>
        <v>#VALUE!</v>
      </c>
      <c r="Q663" s="186">
        <f t="shared" si="97"/>
        <v>1501600</v>
      </c>
      <c r="R663" s="186">
        <f t="shared" si="98"/>
        <v>1473600</v>
      </c>
      <c r="S663" s="204">
        <v>2</v>
      </c>
      <c r="T663" s="204" t="s">
        <v>1995</v>
      </c>
      <c r="U663" s="154">
        <f>H663</f>
        <v>65</v>
      </c>
      <c r="V663" s="137"/>
      <c r="W663" s="137"/>
      <c r="X663" s="119">
        <f t="shared" si="99"/>
        <v>445743</v>
      </c>
      <c r="Y663" s="119">
        <f t="shared" si="100"/>
        <v>123817.5</v>
      </c>
      <c r="Z663" s="119">
        <f t="shared" si="101"/>
        <v>137575</v>
      </c>
    </row>
    <row r="664" spans="1:26" ht="31.5">
      <c r="A664" s="144">
        <f>IF(D664="","",SUBTOTAL(3,$D$11:D664))</f>
        <v>468</v>
      </c>
      <c r="B664" s="144" t="s">
        <v>1025</v>
      </c>
      <c r="C664" s="150" t="s">
        <v>1026</v>
      </c>
      <c r="D664" s="145">
        <v>200</v>
      </c>
      <c r="E664" s="151">
        <v>13</v>
      </c>
      <c r="F664" s="152">
        <v>2.2000000000000002</v>
      </c>
      <c r="G664" s="145">
        <v>5</v>
      </c>
      <c r="H664" s="145">
        <v>14</v>
      </c>
      <c r="I664" s="144" t="s">
        <v>188</v>
      </c>
      <c r="J664" s="144" t="s">
        <v>2052</v>
      </c>
      <c r="K664" s="121">
        <v>91300</v>
      </c>
      <c r="L664" s="80">
        <f t="shared" si="95"/>
        <v>32399.762850000006</v>
      </c>
      <c r="M664" s="186" t="str" cm="1">
        <f t="array" ref="M664">IF(OR($B664="",$S664="",$T664=""),"",IFERROR(IF($S664&lt;&gt;SUMPRODUCT(IFERROR(--MID($T664,SEARCH('Nhân công vận hành'!$A$3:$A$100,$T664)-1,1),0)),"",SUMPRODUCT(IFERROR(--MID($T664,SEARCH('Nhân công vận hành'!$A$3:$A$100,$T664)-1,1),0),'Nhân công vận hành'!#REF!)),""))</f>
        <v/>
      </c>
      <c r="N664" s="186" cm="1">
        <f t="array" ref="N664">IF(OR($B664="",$S664="",$T664=""),"",IFERROR(IF($S664&lt;&gt;SUMPRODUCT(IFERROR(--MID($T664,SEARCH('Nhân công vận hành'!$A$3:$A$100,$T664)-1,1),0)),"",SUMPRODUCT(IFERROR(--MID($T664,SEARCH('Nhân công vận hành'!$A$3:$A$100,$T664)-1,1),0),'Nhân công vận hành'!$E$3:$E$100)),""))</f>
        <v>322000</v>
      </c>
      <c r="O664" s="186" cm="1">
        <f t="array" ref="O664">IF(OR($B664="",$S664="",$T664=""),"",IFERROR(IF($S664&lt;&gt;SUMPRODUCT(IFERROR(--MID($T664,SEARCH('Nhân công vận hành'!$A$3:$A$100,$T664)-1,1),0)),"",SUMPRODUCT(IFERROR(--MID($T664,SEARCH('Nhân công vận hành'!$A$3:$A$100,$T664)-1,1),0),'Nhân công vận hành'!$F$3:$F$100)),""))</f>
        <v>308000</v>
      </c>
      <c r="P664" s="186" t="e">
        <f t="shared" si="96"/>
        <v>#VALUE!</v>
      </c>
      <c r="Q664" s="186">
        <f t="shared" si="97"/>
        <v>440700</v>
      </c>
      <c r="R664" s="186">
        <f t="shared" si="98"/>
        <v>426700</v>
      </c>
      <c r="S664" s="204">
        <v>1</v>
      </c>
      <c r="T664" s="204" t="s">
        <v>1993</v>
      </c>
      <c r="U664" s="154">
        <f>H664</f>
        <v>14</v>
      </c>
      <c r="V664" s="137"/>
      <c r="W664" s="137"/>
      <c r="X664" s="119">
        <f t="shared" si="99"/>
        <v>53410.5</v>
      </c>
      <c r="Y664" s="119">
        <f t="shared" si="100"/>
        <v>10043.000000000002</v>
      </c>
      <c r="Z664" s="119">
        <f t="shared" si="101"/>
        <v>22825</v>
      </c>
    </row>
    <row r="665" spans="1:26" ht="31.5">
      <c r="A665" s="144" t="str">
        <f>IF(D665="","",SUBTOTAL(3,$D$11:D665))</f>
        <v/>
      </c>
      <c r="B665" s="148" t="s">
        <v>1027</v>
      </c>
      <c r="C665" s="146" t="s">
        <v>1028</v>
      </c>
      <c r="D665" s="144"/>
      <c r="E665" s="144"/>
      <c r="F665" s="144"/>
      <c r="G665" s="144"/>
      <c r="H665" s="144"/>
      <c r="I665" s="144"/>
      <c r="J665" s="144">
        <v>0</v>
      </c>
      <c r="K665" s="121"/>
      <c r="L665" s="80">
        <f t="shared" si="95"/>
        <v>0</v>
      </c>
      <c r="M665" s="186"/>
      <c r="N665" s="186"/>
      <c r="O665" s="186"/>
      <c r="P665" s="186"/>
      <c r="Q665" s="186"/>
      <c r="R665" s="186"/>
      <c r="S665" s="204" t="s">
        <v>1992</v>
      </c>
      <c r="T665" s="204" t="s">
        <v>1992</v>
      </c>
      <c r="U665" s="137"/>
      <c r="V665" s="137"/>
      <c r="W665" s="137"/>
      <c r="X665" s="119"/>
      <c r="Y665" s="119"/>
      <c r="Z665" s="119"/>
    </row>
    <row r="666" spans="1:26">
      <c r="A666" s="144">
        <f>IF(D666="","",SUBTOTAL(3,$D$11:D666))</f>
        <v>469</v>
      </c>
      <c r="B666" s="144" t="s">
        <v>1029</v>
      </c>
      <c r="C666" s="150" t="s">
        <v>1030</v>
      </c>
      <c r="D666" s="145">
        <v>230</v>
      </c>
      <c r="E666" s="145">
        <v>14</v>
      </c>
      <c r="F666" s="152">
        <v>4.9000000000000004</v>
      </c>
      <c r="G666" s="145">
        <v>4</v>
      </c>
      <c r="H666" s="145">
        <v>3</v>
      </c>
      <c r="I666" s="144" t="s">
        <v>188</v>
      </c>
      <c r="J666" s="144">
        <v>0</v>
      </c>
      <c r="K666" s="121">
        <v>37900</v>
      </c>
      <c r="L666" s="80">
        <f t="shared" si="95"/>
        <v>6942.8063250000014</v>
      </c>
      <c r="M666" s="186"/>
      <c r="N666" s="186"/>
      <c r="O666" s="186"/>
      <c r="P666" s="186">
        <f t="shared" si="96"/>
        <v>42400</v>
      </c>
      <c r="Q666" s="186">
        <f t="shared" si="97"/>
        <v>42400</v>
      </c>
      <c r="R666" s="186">
        <f t="shared" si="98"/>
        <v>42400</v>
      </c>
      <c r="S666" s="204" t="s">
        <v>1992</v>
      </c>
      <c r="T666" s="204" t="s">
        <v>1992</v>
      </c>
      <c r="U666" s="154">
        <f>H666</f>
        <v>3</v>
      </c>
      <c r="V666" s="137"/>
      <c r="W666" s="137"/>
      <c r="X666" s="119">
        <f t="shared" si="99"/>
        <v>20762.608695652172</v>
      </c>
      <c r="Y666" s="119">
        <f t="shared" si="100"/>
        <v>8074.347826086957</v>
      </c>
      <c r="Z666" s="119">
        <f t="shared" si="101"/>
        <v>6591.304347826087</v>
      </c>
    </row>
    <row r="667" spans="1:26" ht="31.5">
      <c r="A667" s="144">
        <f>IF(D667="","",SUBTOTAL(3,$D$11:D667))</f>
        <v>470</v>
      </c>
      <c r="B667" s="144" t="s">
        <v>1031</v>
      </c>
      <c r="C667" s="150" t="s">
        <v>1032</v>
      </c>
      <c r="D667" s="145">
        <v>200</v>
      </c>
      <c r="E667" s="145">
        <v>20</v>
      </c>
      <c r="F667" s="152">
        <v>3.5</v>
      </c>
      <c r="G667" s="145">
        <v>5</v>
      </c>
      <c r="H667" s="145">
        <v>4</v>
      </c>
      <c r="I667" s="144" t="s">
        <v>75</v>
      </c>
      <c r="J667" s="144">
        <v>0</v>
      </c>
      <c r="K667" s="121">
        <v>34166</v>
      </c>
      <c r="L667" s="80">
        <f t="shared" si="95"/>
        <v>80190.545454545441</v>
      </c>
      <c r="M667" s="186"/>
      <c r="N667" s="186"/>
      <c r="O667" s="186"/>
      <c r="P667" s="186">
        <f t="shared" si="96"/>
        <v>125500</v>
      </c>
      <c r="Q667" s="186">
        <f t="shared" si="97"/>
        <v>125500</v>
      </c>
      <c r="R667" s="186">
        <f t="shared" si="98"/>
        <v>125500</v>
      </c>
      <c r="S667" s="204" t="s">
        <v>1992</v>
      </c>
      <c r="T667" s="204" t="s">
        <v>1992</v>
      </c>
      <c r="U667" s="137"/>
      <c r="V667" s="154">
        <f>H667</f>
        <v>4</v>
      </c>
      <c r="W667" s="137"/>
      <c r="X667" s="119">
        <f t="shared" si="99"/>
        <v>30749.4</v>
      </c>
      <c r="Y667" s="119">
        <f t="shared" si="100"/>
        <v>5979.05</v>
      </c>
      <c r="Z667" s="119">
        <f t="shared" si="101"/>
        <v>8541.5</v>
      </c>
    </row>
    <row r="668" spans="1:26" ht="31.5">
      <c r="A668" s="144">
        <f>IF(D668="","",SUBTOTAL(3,$D$11:D668))</f>
        <v>471</v>
      </c>
      <c r="B668" s="144" t="s">
        <v>1033</v>
      </c>
      <c r="C668" s="150" t="s">
        <v>1034</v>
      </c>
      <c r="D668" s="145">
        <v>220</v>
      </c>
      <c r="E668" s="145">
        <v>10</v>
      </c>
      <c r="F668" s="152">
        <v>3.5</v>
      </c>
      <c r="G668" s="145">
        <v>5</v>
      </c>
      <c r="H668" s="144"/>
      <c r="I668" s="144"/>
      <c r="J668" s="144">
        <v>0</v>
      </c>
      <c r="K668" s="121">
        <v>93480</v>
      </c>
      <c r="L668" s="80">
        <f t="shared" si="95"/>
        <v>0</v>
      </c>
      <c r="M668" s="186"/>
      <c r="N668" s="186"/>
      <c r="O668" s="186"/>
      <c r="P668" s="186">
        <f t="shared" si="96"/>
        <v>74400</v>
      </c>
      <c r="Q668" s="186">
        <f t="shared" si="97"/>
        <v>74400</v>
      </c>
      <c r="R668" s="186">
        <f t="shared" si="98"/>
        <v>74400</v>
      </c>
      <c r="S668" s="204" t="s">
        <v>1992</v>
      </c>
      <c r="T668" s="204" t="s">
        <v>1992</v>
      </c>
      <c r="U668" s="137"/>
      <c r="V668" s="137"/>
      <c r="W668" s="137"/>
      <c r="X668" s="119">
        <f t="shared" si="99"/>
        <v>38241.818181818184</v>
      </c>
      <c r="Y668" s="119">
        <f t="shared" si="100"/>
        <v>14871.818181818184</v>
      </c>
      <c r="Z668" s="119">
        <f t="shared" si="101"/>
        <v>21245.454545454544</v>
      </c>
    </row>
    <row r="669" spans="1:26">
      <c r="A669" s="144">
        <f>IF(D669="","",SUBTOTAL(3,$D$11:D669))</f>
        <v>472</v>
      </c>
      <c r="B669" s="144" t="s">
        <v>1035</v>
      </c>
      <c r="C669" s="150" t="s">
        <v>1036</v>
      </c>
      <c r="D669" s="145">
        <v>200</v>
      </c>
      <c r="E669" s="145">
        <v>10</v>
      </c>
      <c r="F669" s="152">
        <v>2.2000000000000002</v>
      </c>
      <c r="G669" s="145">
        <v>4</v>
      </c>
      <c r="H669" s="144"/>
      <c r="I669" s="144"/>
      <c r="J669" s="144">
        <v>0</v>
      </c>
      <c r="K669" s="121">
        <v>3400</v>
      </c>
      <c r="L669" s="80">
        <f t="shared" si="95"/>
        <v>0</v>
      </c>
      <c r="M669" s="186"/>
      <c r="N669" s="186"/>
      <c r="O669" s="186"/>
      <c r="P669" s="186">
        <f t="shared" si="96"/>
        <v>2800</v>
      </c>
      <c r="Q669" s="186">
        <f t="shared" si="97"/>
        <v>2800</v>
      </c>
      <c r="R669" s="186">
        <f t="shared" si="98"/>
        <v>2800</v>
      </c>
      <c r="S669" s="204" t="s">
        <v>1992</v>
      </c>
      <c r="T669" s="204" t="s">
        <v>1992</v>
      </c>
      <c r="U669" s="137"/>
      <c r="V669" s="137"/>
      <c r="W669" s="137"/>
      <c r="X669" s="119">
        <f t="shared" si="99"/>
        <v>1700</v>
      </c>
      <c r="Y669" s="119">
        <f t="shared" si="100"/>
        <v>374.00000000000006</v>
      </c>
      <c r="Z669" s="119">
        <f t="shared" si="101"/>
        <v>680</v>
      </c>
    </row>
    <row r="670" spans="1:26">
      <c r="A670" s="144">
        <f>IF(D670="","",SUBTOTAL(3,$D$11:D670))</f>
        <v>473</v>
      </c>
      <c r="B670" s="144" t="s">
        <v>1037</v>
      </c>
      <c r="C670" s="150" t="s">
        <v>1038</v>
      </c>
      <c r="D670" s="145">
        <v>200</v>
      </c>
      <c r="E670" s="145">
        <v>10</v>
      </c>
      <c r="F670" s="152">
        <v>2.2000000000000002</v>
      </c>
      <c r="G670" s="145">
        <v>4</v>
      </c>
      <c r="H670" s="144"/>
      <c r="I670" s="144"/>
      <c r="J670" s="144">
        <v>0</v>
      </c>
      <c r="K670" s="121">
        <v>1500</v>
      </c>
      <c r="L670" s="80">
        <f t="shared" si="95"/>
        <v>0</v>
      </c>
      <c r="M670" s="186"/>
      <c r="N670" s="186"/>
      <c r="O670" s="186"/>
      <c r="P670" s="186">
        <f t="shared" si="96"/>
        <v>1200</v>
      </c>
      <c r="Q670" s="186">
        <f t="shared" si="97"/>
        <v>1200</v>
      </c>
      <c r="R670" s="186">
        <f t="shared" si="98"/>
        <v>1200</v>
      </c>
      <c r="S670" s="204" t="s">
        <v>1992</v>
      </c>
      <c r="T670" s="204" t="s">
        <v>1992</v>
      </c>
      <c r="U670" s="137"/>
      <c r="V670" s="137"/>
      <c r="W670" s="137"/>
      <c r="X670" s="119">
        <f t="shared" si="99"/>
        <v>750</v>
      </c>
      <c r="Y670" s="119">
        <f t="shared" si="100"/>
        <v>165</v>
      </c>
      <c r="Z670" s="119">
        <f t="shared" si="101"/>
        <v>300</v>
      </c>
    </row>
    <row r="671" spans="1:26">
      <c r="A671" s="144" t="s">
        <v>2101</v>
      </c>
      <c r="B671" s="162"/>
      <c r="C671" s="219" t="s">
        <v>2102</v>
      </c>
      <c r="D671" s="162"/>
      <c r="E671" s="162"/>
      <c r="F671" s="162"/>
      <c r="G671" s="162"/>
      <c r="H671" s="162"/>
      <c r="I671" s="162"/>
      <c r="J671" s="144"/>
      <c r="K671" s="131"/>
      <c r="L671" s="80">
        <f t="shared" si="95"/>
        <v>0</v>
      </c>
      <c r="M671" s="186"/>
      <c r="N671" s="186"/>
      <c r="O671" s="186"/>
      <c r="P671" s="186"/>
      <c r="Q671" s="186"/>
      <c r="R671" s="186"/>
      <c r="S671" s="204" t="s">
        <v>1992</v>
      </c>
      <c r="T671" s="204" t="s">
        <v>1992</v>
      </c>
      <c r="U671" s="137"/>
      <c r="V671" s="137"/>
      <c r="W671" s="137"/>
      <c r="X671" s="119"/>
      <c r="Y671" s="119"/>
      <c r="Z671" s="119"/>
    </row>
    <row r="672" spans="1:26">
      <c r="A672" s="144" t="str">
        <f>IF(D672="","",SUBTOTAL(3,$D$11:D672))</f>
        <v/>
      </c>
      <c r="B672" s="148" t="s">
        <v>1039</v>
      </c>
      <c r="C672" s="229" t="s">
        <v>1040</v>
      </c>
      <c r="D672" s="144"/>
      <c r="E672" s="144"/>
      <c r="F672" s="144"/>
      <c r="G672" s="144"/>
      <c r="H672" s="144"/>
      <c r="I672" s="144"/>
      <c r="J672" s="144">
        <v>0</v>
      </c>
      <c r="K672" s="121"/>
      <c r="L672" s="80">
        <f t="shared" si="95"/>
        <v>0</v>
      </c>
      <c r="M672" s="186"/>
      <c r="N672" s="186"/>
      <c r="O672" s="186"/>
      <c r="P672" s="186"/>
      <c r="Q672" s="186"/>
      <c r="R672" s="186"/>
      <c r="S672" s="204" t="s">
        <v>1992</v>
      </c>
      <c r="T672" s="204" t="s">
        <v>1992</v>
      </c>
      <c r="U672" s="137"/>
      <c r="V672" s="137"/>
      <c r="W672" s="137"/>
      <c r="X672" s="119"/>
      <c r="Y672" s="119"/>
      <c r="Z672" s="119"/>
    </row>
    <row r="673" spans="1:26">
      <c r="A673" s="144">
        <f>IF(D673="","",SUBTOTAL(3,$D$11:D673))</f>
        <v>474</v>
      </c>
      <c r="B673" s="144" t="s">
        <v>1041</v>
      </c>
      <c r="C673" s="149" t="s">
        <v>1042</v>
      </c>
      <c r="D673" s="145">
        <v>180</v>
      </c>
      <c r="E673" s="145">
        <v>15</v>
      </c>
      <c r="F673" s="152">
        <v>6</v>
      </c>
      <c r="G673" s="145">
        <v>5</v>
      </c>
      <c r="H673" s="145"/>
      <c r="I673" s="152"/>
      <c r="J673" s="144">
        <v>0</v>
      </c>
      <c r="K673" s="121">
        <v>35083</v>
      </c>
      <c r="L673" s="80">
        <f t="shared" si="95"/>
        <v>0</v>
      </c>
      <c r="M673" s="186"/>
      <c r="N673" s="186"/>
      <c r="O673" s="186"/>
      <c r="P673" s="186">
        <f t="shared" si="96"/>
        <v>47800</v>
      </c>
      <c r="Q673" s="186">
        <f t="shared" si="97"/>
        <v>47800</v>
      </c>
      <c r="R673" s="186">
        <f t="shared" si="98"/>
        <v>47800</v>
      </c>
      <c r="S673" s="204" t="s">
        <v>1992</v>
      </c>
      <c r="T673" s="204" t="s">
        <v>1992</v>
      </c>
      <c r="U673" s="137"/>
      <c r="V673" s="137"/>
      <c r="W673" s="137"/>
      <c r="X673" s="119">
        <f t="shared" si="99"/>
        <v>26312.25</v>
      </c>
      <c r="Y673" s="119">
        <f t="shared" si="100"/>
        <v>11694.333333333334</v>
      </c>
      <c r="Z673" s="119">
        <f t="shared" si="101"/>
        <v>9745.2777777777774</v>
      </c>
    </row>
    <row r="674" spans="1:26">
      <c r="A674" s="144">
        <f>IF(D674="","",SUBTOTAL(3,$D$11:D674))</f>
        <v>475</v>
      </c>
      <c r="B674" s="144" t="s">
        <v>1043</v>
      </c>
      <c r="C674" s="149" t="s">
        <v>1044</v>
      </c>
      <c r="D674" s="145">
        <v>180</v>
      </c>
      <c r="E674" s="145">
        <v>10</v>
      </c>
      <c r="F674" s="152">
        <v>5</v>
      </c>
      <c r="G674" s="145">
        <v>5</v>
      </c>
      <c r="H674" s="145"/>
      <c r="I674" s="152"/>
      <c r="J674" s="144">
        <v>0</v>
      </c>
      <c r="K674" s="121">
        <v>102500</v>
      </c>
      <c r="L674" s="80">
        <f t="shared" si="95"/>
        <v>0</v>
      </c>
      <c r="M674" s="186"/>
      <c r="N674" s="186"/>
      <c r="O674" s="186"/>
      <c r="P674" s="186">
        <f t="shared" si="96"/>
        <v>108200</v>
      </c>
      <c r="Q674" s="186">
        <f t="shared" si="97"/>
        <v>108200</v>
      </c>
      <c r="R674" s="186">
        <f t="shared" si="98"/>
        <v>108200</v>
      </c>
      <c r="S674" s="204" t="s">
        <v>1992</v>
      </c>
      <c r="T674" s="204" t="s">
        <v>1992</v>
      </c>
      <c r="U674" s="137"/>
      <c r="V674" s="137"/>
      <c r="W674" s="137"/>
      <c r="X674" s="119">
        <f t="shared" si="99"/>
        <v>51250</v>
      </c>
      <c r="Y674" s="119">
        <f t="shared" si="100"/>
        <v>28472.222222222223</v>
      </c>
      <c r="Z674" s="119">
        <f t="shared" si="101"/>
        <v>28472.222222222223</v>
      </c>
    </row>
    <row r="675" spans="1:26">
      <c r="A675" s="144">
        <f>IF(D675="","",SUBTOTAL(3,$D$11:D675))</f>
        <v>476</v>
      </c>
      <c r="B675" s="144" t="s">
        <v>1045</v>
      </c>
      <c r="C675" s="149" t="s">
        <v>1046</v>
      </c>
      <c r="D675" s="145">
        <v>180</v>
      </c>
      <c r="E675" s="145">
        <v>10</v>
      </c>
      <c r="F675" s="152">
        <v>5</v>
      </c>
      <c r="G675" s="145">
        <v>5</v>
      </c>
      <c r="H675" s="145"/>
      <c r="I675" s="152"/>
      <c r="J675" s="144">
        <v>0</v>
      </c>
      <c r="K675" s="121">
        <v>210909</v>
      </c>
      <c r="L675" s="80">
        <f t="shared" si="95"/>
        <v>0</v>
      </c>
      <c r="M675" s="186"/>
      <c r="N675" s="186"/>
      <c r="O675" s="186"/>
      <c r="P675" s="186">
        <f t="shared" si="96"/>
        <v>222600</v>
      </c>
      <c r="Q675" s="186">
        <f t="shared" si="97"/>
        <v>222600</v>
      </c>
      <c r="R675" s="186">
        <f t="shared" si="98"/>
        <v>222600</v>
      </c>
      <c r="S675" s="204" t="s">
        <v>1992</v>
      </c>
      <c r="T675" s="204" t="s">
        <v>1992</v>
      </c>
      <c r="U675" s="137"/>
      <c r="V675" s="137"/>
      <c r="W675" s="137"/>
      <c r="X675" s="119">
        <f t="shared" si="99"/>
        <v>105454.5</v>
      </c>
      <c r="Y675" s="119">
        <f t="shared" si="100"/>
        <v>58585.833333333336</v>
      </c>
      <c r="Z675" s="119">
        <f t="shared" si="101"/>
        <v>58585.833333333336</v>
      </c>
    </row>
    <row r="676" spans="1:26">
      <c r="A676" s="144">
        <f>IF(D676="","",SUBTOTAL(3,$D$11:D676))</f>
        <v>477</v>
      </c>
      <c r="B676" s="144" t="s">
        <v>1047</v>
      </c>
      <c r="C676" s="149" t="s">
        <v>1048</v>
      </c>
      <c r="D676" s="145">
        <v>180</v>
      </c>
      <c r="E676" s="145">
        <v>10</v>
      </c>
      <c r="F676" s="152">
        <v>5</v>
      </c>
      <c r="G676" s="145">
        <v>5</v>
      </c>
      <c r="H676" s="145"/>
      <c r="I676" s="152"/>
      <c r="J676" s="144">
        <v>0</v>
      </c>
      <c r="K676" s="121">
        <v>136364</v>
      </c>
      <c r="L676" s="80">
        <f t="shared" si="95"/>
        <v>0</v>
      </c>
      <c r="M676" s="186"/>
      <c r="N676" s="186"/>
      <c r="O676" s="186"/>
      <c r="P676" s="186">
        <f t="shared" si="96"/>
        <v>143900</v>
      </c>
      <c r="Q676" s="186">
        <f t="shared" si="97"/>
        <v>143900</v>
      </c>
      <c r="R676" s="186">
        <f t="shared" si="98"/>
        <v>143900</v>
      </c>
      <c r="S676" s="204" t="s">
        <v>1992</v>
      </c>
      <c r="T676" s="204" t="s">
        <v>1992</v>
      </c>
      <c r="U676" s="137"/>
      <c r="V676" s="137"/>
      <c r="W676" s="137"/>
      <c r="X676" s="119">
        <f t="shared" si="99"/>
        <v>68182</v>
      </c>
      <c r="Y676" s="119">
        <f t="shared" si="100"/>
        <v>37878.888888888891</v>
      </c>
      <c r="Z676" s="119">
        <f t="shared" si="101"/>
        <v>37878.888888888891</v>
      </c>
    </row>
    <row r="677" spans="1:26">
      <c r="A677" s="144">
        <f>IF(D677="","",SUBTOTAL(3,$D$11:D677))</f>
        <v>478</v>
      </c>
      <c r="B677" s="144" t="s">
        <v>1049</v>
      </c>
      <c r="C677" s="149" t="s">
        <v>1050</v>
      </c>
      <c r="D677" s="145">
        <v>180</v>
      </c>
      <c r="E677" s="145">
        <v>10</v>
      </c>
      <c r="F677" s="152">
        <v>3</v>
      </c>
      <c r="G677" s="145">
        <v>5</v>
      </c>
      <c r="H677" s="145"/>
      <c r="I677" s="152"/>
      <c r="J677" s="144">
        <v>0</v>
      </c>
      <c r="K677" s="121">
        <v>476947</v>
      </c>
      <c r="L677" s="80">
        <f t="shared" si="95"/>
        <v>0</v>
      </c>
      <c r="M677" s="186"/>
      <c r="N677" s="186"/>
      <c r="O677" s="186"/>
      <c r="P677" s="186">
        <f t="shared" si="96"/>
        <v>450400</v>
      </c>
      <c r="Q677" s="186">
        <f t="shared" si="97"/>
        <v>450400</v>
      </c>
      <c r="R677" s="186">
        <f t="shared" si="98"/>
        <v>450400</v>
      </c>
      <c r="S677" s="204" t="s">
        <v>1992</v>
      </c>
      <c r="T677" s="204" t="s">
        <v>1992</v>
      </c>
      <c r="U677" s="137"/>
      <c r="V677" s="137"/>
      <c r="W677" s="137"/>
      <c r="X677" s="119">
        <f t="shared" si="99"/>
        <v>238473.5</v>
      </c>
      <c r="Y677" s="119">
        <f t="shared" si="100"/>
        <v>79491.166666666672</v>
      </c>
      <c r="Z677" s="119">
        <f t="shared" si="101"/>
        <v>132485.27777777778</v>
      </c>
    </row>
    <row r="678" spans="1:26" ht="31.5">
      <c r="A678" s="144">
        <f>IF(D678="","",SUBTOTAL(3,$D$11:D678))</f>
        <v>479</v>
      </c>
      <c r="B678" s="144" t="s">
        <v>1051</v>
      </c>
      <c r="C678" s="149" t="s">
        <v>1052</v>
      </c>
      <c r="D678" s="145">
        <v>180</v>
      </c>
      <c r="E678" s="145">
        <v>20</v>
      </c>
      <c r="F678" s="152">
        <v>6.6</v>
      </c>
      <c r="G678" s="145">
        <v>5</v>
      </c>
      <c r="H678" s="145"/>
      <c r="I678" s="152"/>
      <c r="J678" s="144">
        <v>0</v>
      </c>
      <c r="K678" s="121">
        <v>6363</v>
      </c>
      <c r="L678" s="80">
        <f t="shared" si="95"/>
        <v>0</v>
      </c>
      <c r="M678" s="186"/>
      <c r="N678" s="186"/>
      <c r="O678" s="186"/>
      <c r="P678" s="186">
        <f t="shared" si="96"/>
        <v>11200</v>
      </c>
      <c r="Q678" s="186">
        <f t="shared" si="97"/>
        <v>11200</v>
      </c>
      <c r="R678" s="186">
        <f t="shared" si="98"/>
        <v>11200</v>
      </c>
      <c r="S678" s="204" t="s">
        <v>1992</v>
      </c>
      <c r="T678" s="204" t="s">
        <v>1992</v>
      </c>
      <c r="U678" s="137"/>
      <c r="V678" s="137"/>
      <c r="W678" s="137"/>
      <c r="X678" s="119">
        <f t="shared" si="99"/>
        <v>7070</v>
      </c>
      <c r="Y678" s="119">
        <f t="shared" si="100"/>
        <v>2333.1</v>
      </c>
      <c r="Z678" s="119">
        <f t="shared" si="101"/>
        <v>1767.5</v>
      </c>
    </row>
    <row r="679" spans="1:26">
      <c r="A679" s="144">
        <f>IF(D679="","",SUBTOTAL(3,$D$11:D679))</f>
        <v>480</v>
      </c>
      <c r="B679" s="144" t="s">
        <v>1053</v>
      </c>
      <c r="C679" s="149" t="s">
        <v>1054</v>
      </c>
      <c r="D679" s="145">
        <v>180</v>
      </c>
      <c r="E679" s="145">
        <v>15</v>
      </c>
      <c r="F679" s="152">
        <v>8.5</v>
      </c>
      <c r="G679" s="145">
        <v>5</v>
      </c>
      <c r="H679" s="145"/>
      <c r="I679" s="152"/>
      <c r="J679" s="144">
        <v>0</v>
      </c>
      <c r="K679" s="121">
        <v>12268</v>
      </c>
      <c r="L679" s="80">
        <f t="shared" si="95"/>
        <v>0</v>
      </c>
      <c r="M679" s="186"/>
      <c r="N679" s="186"/>
      <c r="O679" s="186"/>
      <c r="P679" s="186">
        <f t="shared" si="96"/>
        <v>19400</v>
      </c>
      <c r="Q679" s="186">
        <f t="shared" si="97"/>
        <v>19400</v>
      </c>
      <c r="R679" s="186">
        <f t="shared" si="98"/>
        <v>19400</v>
      </c>
      <c r="S679" s="204" t="s">
        <v>1992</v>
      </c>
      <c r="T679" s="204" t="s">
        <v>1992</v>
      </c>
      <c r="U679" s="137"/>
      <c r="V679" s="137"/>
      <c r="W679" s="137"/>
      <c r="X679" s="119">
        <f t="shared" si="99"/>
        <v>10223.333333333334</v>
      </c>
      <c r="Y679" s="119">
        <f t="shared" si="100"/>
        <v>5793.2222222222226</v>
      </c>
      <c r="Z679" s="119">
        <f t="shared" si="101"/>
        <v>3407.7777777777778</v>
      </c>
    </row>
    <row r="680" spans="1:26" ht="18.75">
      <c r="A680" s="144">
        <f>IF(D680="","",SUBTOTAL(3,$D$11:D680))</f>
        <v>481</v>
      </c>
      <c r="B680" s="144" t="s">
        <v>1055</v>
      </c>
      <c r="C680" s="149" t="s">
        <v>1900</v>
      </c>
      <c r="D680" s="145">
        <v>150</v>
      </c>
      <c r="E680" s="145">
        <v>20</v>
      </c>
      <c r="F680" s="152">
        <v>8</v>
      </c>
      <c r="G680" s="145">
        <v>5</v>
      </c>
      <c r="H680" s="145"/>
      <c r="I680" s="152"/>
      <c r="J680" s="144">
        <v>0</v>
      </c>
      <c r="K680" s="121">
        <v>3096</v>
      </c>
      <c r="L680" s="80">
        <f t="shared" si="95"/>
        <v>0</v>
      </c>
      <c r="M680" s="186"/>
      <c r="N680" s="186"/>
      <c r="O680" s="186"/>
      <c r="P680" s="186">
        <f t="shared" si="96"/>
        <v>6800</v>
      </c>
      <c r="Q680" s="186">
        <f t="shared" si="97"/>
        <v>6800</v>
      </c>
      <c r="R680" s="186">
        <f t="shared" si="98"/>
        <v>6800</v>
      </c>
      <c r="S680" s="204" t="s">
        <v>1992</v>
      </c>
      <c r="T680" s="204" t="s">
        <v>1992</v>
      </c>
      <c r="U680" s="137"/>
      <c r="V680" s="137"/>
      <c r="W680" s="137"/>
      <c r="X680" s="119">
        <f t="shared" si="99"/>
        <v>4128</v>
      </c>
      <c r="Y680" s="119">
        <f t="shared" si="100"/>
        <v>1651.2</v>
      </c>
      <c r="Z680" s="119">
        <f t="shared" si="101"/>
        <v>1032</v>
      </c>
    </row>
    <row r="681" spans="1:26">
      <c r="A681" s="144">
        <f>IF(D681="","",SUBTOTAL(3,$D$11:D681))</f>
        <v>482</v>
      </c>
      <c r="B681" s="144" t="s">
        <v>1056</v>
      </c>
      <c r="C681" s="149" t="s">
        <v>1057</v>
      </c>
      <c r="D681" s="145">
        <v>250</v>
      </c>
      <c r="E681" s="145">
        <v>10</v>
      </c>
      <c r="F681" s="152">
        <v>4</v>
      </c>
      <c r="G681" s="145">
        <v>5</v>
      </c>
      <c r="H681" s="145"/>
      <c r="I681" s="152"/>
      <c r="J681" s="144">
        <v>0</v>
      </c>
      <c r="K681" s="121">
        <v>1396445</v>
      </c>
      <c r="L681" s="80">
        <f t="shared" si="95"/>
        <v>0</v>
      </c>
      <c r="M681" s="186"/>
      <c r="N681" s="186"/>
      <c r="O681" s="186"/>
      <c r="P681" s="186">
        <f t="shared" si="96"/>
        <v>1005400</v>
      </c>
      <c r="Q681" s="186">
        <f t="shared" si="97"/>
        <v>1005400</v>
      </c>
      <c r="R681" s="186">
        <f t="shared" si="98"/>
        <v>1005400</v>
      </c>
      <c r="S681" s="204" t="s">
        <v>1992</v>
      </c>
      <c r="T681" s="204" t="s">
        <v>1992</v>
      </c>
      <c r="U681" s="137"/>
      <c r="V681" s="137"/>
      <c r="W681" s="137"/>
      <c r="X681" s="119">
        <f t="shared" si="99"/>
        <v>502720.2</v>
      </c>
      <c r="Y681" s="119">
        <f t="shared" si="100"/>
        <v>223431.2</v>
      </c>
      <c r="Z681" s="119">
        <f t="shared" si="101"/>
        <v>279289</v>
      </c>
    </row>
    <row r="682" spans="1:26">
      <c r="A682" s="144">
        <f>IF(D682="","",SUBTOTAL(3,$D$11:D682))</f>
        <v>483</v>
      </c>
      <c r="B682" s="144" t="s">
        <v>1058</v>
      </c>
      <c r="C682" s="149" t="s">
        <v>1059</v>
      </c>
      <c r="D682" s="145">
        <v>180</v>
      </c>
      <c r="E682" s="145">
        <v>10</v>
      </c>
      <c r="F682" s="152">
        <v>3.5</v>
      </c>
      <c r="G682" s="145">
        <v>5</v>
      </c>
      <c r="H682" s="145"/>
      <c r="I682" s="152"/>
      <c r="J682" s="144">
        <v>0</v>
      </c>
      <c r="K682" s="121">
        <v>58816</v>
      </c>
      <c r="L682" s="80">
        <f t="shared" si="95"/>
        <v>0</v>
      </c>
      <c r="M682" s="186"/>
      <c r="N682" s="186"/>
      <c r="O682" s="186"/>
      <c r="P682" s="186">
        <f t="shared" si="96"/>
        <v>57200</v>
      </c>
      <c r="Q682" s="186">
        <f t="shared" si="97"/>
        <v>57200</v>
      </c>
      <c r="R682" s="186">
        <f t="shared" si="98"/>
        <v>57200</v>
      </c>
      <c r="S682" s="204" t="s">
        <v>1992</v>
      </c>
      <c r="T682" s="204" t="s">
        <v>1992</v>
      </c>
      <c r="U682" s="137"/>
      <c r="V682" s="137"/>
      <c r="W682" s="137"/>
      <c r="X682" s="119">
        <f t="shared" si="99"/>
        <v>29408</v>
      </c>
      <c r="Y682" s="119">
        <f t="shared" si="100"/>
        <v>11436.444444444445</v>
      </c>
      <c r="Z682" s="119">
        <f t="shared" si="101"/>
        <v>16337.777777777777</v>
      </c>
    </row>
    <row r="683" spans="1:26">
      <c r="A683" s="144">
        <f>IF(D683="","",SUBTOTAL(3,$D$11:D683))</f>
        <v>484</v>
      </c>
      <c r="B683" s="144" t="s">
        <v>1060</v>
      </c>
      <c r="C683" s="149" t="s">
        <v>1061</v>
      </c>
      <c r="D683" s="145">
        <v>180</v>
      </c>
      <c r="E683" s="145">
        <v>10</v>
      </c>
      <c r="F683" s="152">
        <v>2.8</v>
      </c>
      <c r="G683" s="145">
        <v>5</v>
      </c>
      <c r="H683" s="145"/>
      <c r="I683" s="152"/>
      <c r="J683" s="144">
        <v>0</v>
      </c>
      <c r="K683" s="121">
        <v>495291</v>
      </c>
      <c r="L683" s="80">
        <f t="shared" si="95"/>
        <v>0</v>
      </c>
      <c r="M683" s="186"/>
      <c r="N683" s="186"/>
      <c r="O683" s="186"/>
      <c r="P683" s="186">
        <f t="shared" si="96"/>
        <v>462300</v>
      </c>
      <c r="Q683" s="186">
        <f t="shared" si="97"/>
        <v>462300</v>
      </c>
      <c r="R683" s="186">
        <f t="shared" si="98"/>
        <v>462300</v>
      </c>
      <c r="S683" s="204" t="s">
        <v>1992</v>
      </c>
      <c r="T683" s="204" t="s">
        <v>1992</v>
      </c>
      <c r="U683" s="137"/>
      <c r="V683" s="137"/>
      <c r="W683" s="137"/>
      <c r="X683" s="119">
        <f t="shared" si="99"/>
        <v>247645.5</v>
      </c>
      <c r="Y683" s="119">
        <f t="shared" si="100"/>
        <v>77045.266666666663</v>
      </c>
      <c r="Z683" s="119">
        <f t="shared" si="101"/>
        <v>137580.83333333334</v>
      </c>
    </row>
    <row r="684" spans="1:26">
      <c r="A684" s="144">
        <f>IF(D684="","",SUBTOTAL(3,$D$11:D684))</f>
        <v>485</v>
      </c>
      <c r="B684" s="144" t="s">
        <v>1062</v>
      </c>
      <c r="C684" s="149" t="s">
        <v>1063</v>
      </c>
      <c r="D684" s="145">
        <v>180</v>
      </c>
      <c r="E684" s="145">
        <v>10</v>
      </c>
      <c r="F684" s="152">
        <v>3</v>
      </c>
      <c r="G684" s="145">
        <v>5</v>
      </c>
      <c r="H684" s="145"/>
      <c r="I684" s="152"/>
      <c r="J684" s="144">
        <v>0</v>
      </c>
      <c r="K684" s="121">
        <v>340513</v>
      </c>
      <c r="L684" s="80">
        <f t="shared" si="95"/>
        <v>0</v>
      </c>
      <c r="M684" s="186"/>
      <c r="N684" s="186"/>
      <c r="O684" s="186"/>
      <c r="P684" s="186">
        <f t="shared" si="96"/>
        <v>321600</v>
      </c>
      <c r="Q684" s="186">
        <f t="shared" si="97"/>
        <v>321600</v>
      </c>
      <c r="R684" s="186">
        <f t="shared" si="98"/>
        <v>321600</v>
      </c>
      <c r="S684" s="204" t="s">
        <v>1992</v>
      </c>
      <c r="T684" s="204" t="s">
        <v>1992</v>
      </c>
      <c r="U684" s="137"/>
      <c r="V684" s="137"/>
      <c r="W684" s="137"/>
      <c r="X684" s="119">
        <f t="shared" si="99"/>
        <v>170256.5</v>
      </c>
      <c r="Y684" s="119">
        <f t="shared" si="100"/>
        <v>56752.166666666664</v>
      </c>
      <c r="Z684" s="119">
        <f t="shared" si="101"/>
        <v>94586.944444444438</v>
      </c>
    </row>
    <row r="685" spans="1:26" ht="31.5">
      <c r="A685" s="144">
        <f>IF(D685="","",SUBTOTAL(3,$D$11:D685))</f>
        <v>486</v>
      </c>
      <c r="B685" s="144" t="s">
        <v>1064</v>
      </c>
      <c r="C685" s="149" t="s">
        <v>1065</v>
      </c>
      <c r="D685" s="145">
        <v>180</v>
      </c>
      <c r="E685" s="145">
        <v>10</v>
      </c>
      <c r="F685" s="152">
        <v>3.5</v>
      </c>
      <c r="G685" s="145">
        <v>5</v>
      </c>
      <c r="H685" s="145"/>
      <c r="I685" s="152"/>
      <c r="J685" s="144">
        <v>0</v>
      </c>
      <c r="K685" s="121">
        <v>10777</v>
      </c>
      <c r="L685" s="80">
        <f t="shared" si="95"/>
        <v>0</v>
      </c>
      <c r="M685" s="186"/>
      <c r="N685" s="186"/>
      <c r="O685" s="186"/>
      <c r="P685" s="186">
        <f t="shared" si="96"/>
        <v>11100</v>
      </c>
      <c r="Q685" s="186">
        <f t="shared" si="97"/>
        <v>11100</v>
      </c>
      <c r="R685" s="186">
        <f t="shared" si="98"/>
        <v>11100</v>
      </c>
      <c r="S685" s="204" t="s">
        <v>1992</v>
      </c>
      <c r="T685" s="204" t="s">
        <v>1992</v>
      </c>
      <c r="U685" s="137"/>
      <c r="V685" s="137"/>
      <c r="W685" s="137"/>
      <c r="X685" s="119">
        <f t="shared" si="99"/>
        <v>5987.2222222222226</v>
      </c>
      <c r="Y685" s="119">
        <f t="shared" si="100"/>
        <v>2095.5277777777783</v>
      </c>
      <c r="Z685" s="119">
        <f t="shared" si="101"/>
        <v>2993.6111111111113</v>
      </c>
    </row>
    <row r="686" spans="1:26">
      <c r="A686" s="144">
        <f>IF(D686="","",SUBTOTAL(3,$D$11:D686))</f>
        <v>487</v>
      </c>
      <c r="B686" s="144" t="s">
        <v>1066</v>
      </c>
      <c r="C686" s="149" t="s">
        <v>1067</v>
      </c>
      <c r="D686" s="145">
        <v>150</v>
      </c>
      <c r="E686" s="145">
        <v>18</v>
      </c>
      <c r="F686" s="152">
        <v>4.5</v>
      </c>
      <c r="G686" s="145">
        <v>5</v>
      </c>
      <c r="H686" s="145"/>
      <c r="I686" s="152"/>
      <c r="J686" s="144">
        <v>0</v>
      </c>
      <c r="K686" s="121">
        <v>3325</v>
      </c>
      <c r="L686" s="80">
        <f t="shared" si="95"/>
        <v>0</v>
      </c>
      <c r="M686" s="186"/>
      <c r="N686" s="186"/>
      <c r="O686" s="186"/>
      <c r="P686" s="186">
        <f t="shared" si="96"/>
        <v>6100</v>
      </c>
      <c r="Q686" s="186">
        <f t="shared" si="97"/>
        <v>6100</v>
      </c>
      <c r="R686" s="186">
        <f t="shared" si="98"/>
        <v>6100</v>
      </c>
      <c r="S686" s="204" t="s">
        <v>1992</v>
      </c>
      <c r="T686" s="204" t="s">
        <v>1992</v>
      </c>
      <c r="U686" s="137"/>
      <c r="V686" s="137"/>
      <c r="W686" s="137"/>
      <c r="X686" s="119">
        <f t="shared" si="99"/>
        <v>3990</v>
      </c>
      <c r="Y686" s="119">
        <f t="shared" si="100"/>
        <v>997.5</v>
      </c>
      <c r="Z686" s="119">
        <f t="shared" si="101"/>
        <v>1108.3333333333333</v>
      </c>
    </row>
    <row r="687" spans="1:26" ht="31.5">
      <c r="A687" s="144">
        <f>IF(D687="","",SUBTOTAL(3,$D$11:D687))</f>
        <v>488</v>
      </c>
      <c r="B687" s="144" t="s">
        <v>1068</v>
      </c>
      <c r="C687" s="149" t="s">
        <v>1069</v>
      </c>
      <c r="D687" s="145">
        <v>150</v>
      </c>
      <c r="E687" s="145">
        <v>10</v>
      </c>
      <c r="F687" s="152">
        <v>3.2</v>
      </c>
      <c r="G687" s="145">
        <v>4</v>
      </c>
      <c r="H687" s="145"/>
      <c r="I687" s="152"/>
      <c r="J687" s="144">
        <v>0</v>
      </c>
      <c r="K687" s="121">
        <v>31300</v>
      </c>
      <c r="L687" s="80">
        <f t="shared" si="95"/>
        <v>0</v>
      </c>
      <c r="M687" s="186"/>
      <c r="N687" s="186"/>
      <c r="O687" s="186"/>
      <c r="P687" s="186">
        <f t="shared" si="96"/>
        <v>33800</v>
      </c>
      <c r="Q687" s="186">
        <f t="shared" si="97"/>
        <v>33800</v>
      </c>
      <c r="R687" s="186">
        <f t="shared" si="98"/>
        <v>33800</v>
      </c>
      <c r="S687" s="204" t="s">
        <v>1992</v>
      </c>
      <c r="T687" s="204" t="s">
        <v>1992</v>
      </c>
      <c r="U687" s="137"/>
      <c r="V687" s="137"/>
      <c r="W687" s="137"/>
      <c r="X687" s="119">
        <f t="shared" si="99"/>
        <v>18780</v>
      </c>
      <c r="Y687" s="119">
        <f t="shared" si="100"/>
        <v>6677.333333333333</v>
      </c>
      <c r="Z687" s="119">
        <f t="shared" si="101"/>
        <v>8346.6666666666661</v>
      </c>
    </row>
    <row r="688" spans="1:26" ht="31.5">
      <c r="A688" s="144">
        <f>IF(D688="","",SUBTOTAL(3,$D$11:D688))</f>
        <v>489</v>
      </c>
      <c r="B688" s="144" t="s">
        <v>1070</v>
      </c>
      <c r="C688" s="149" t="s">
        <v>1071</v>
      </c>
      <c r="D688" s="145">
        <v>150</v>
      </c>
      <c r="E688" s="145">
        <v>10</v>
      </c>
      <c r="F688" s="152">
        <v>3.2</v>
      </c>
      <c r="G688" s="145">
        <v>4</v>
      </c>
      <c r="H688" s="145"/>
      <c r="I688" s="152"/>
      <c r="J688" s="144">
        <v>0</v>
      </c>
      <c r="K688" s="121">
        <v>38752</v>
      </c>
      <c r="L688" s="80">
        <f t="shared" si="95"/>
        <v>0</v>
      </c>
      <c r="M688" s="186"/>
      <c r="N688" s="186"/>
      <c r="O688" s="186"/>
      <c r="P688" s="186">
        <f t="shared" si="96"/>
        <v>41900</v>
      </c>
      <c r="Q688" s="186">
        <f t="shared" si="97"/>
        <v>41900</v>
      </c>
      <c r="R688" s="186">
        <f t="shared" si="98"/>
        <v>41900</v>
      </c>
      <c r="S688" s="204" t="s">
        <v>1992</v>
      </c>
      <c r="T688" s="204" t="s">
        <v>1992</v>
      </c>
      <c r="U688" s="137"/>
      <c r="V688" s="137"/>
      <c r="W688" s="137"/>
      <c r="X688" s="119">
        <f t="shared" si="99"/>
        <v>23251.200000000001</v>
      </c>
      <c r="Y688" s="119">
        <f t="shared" si="100"/>
        <v>8267.0933333333342</v>
      </c>
      <c r="Z688" s="119">
        <f t="shared" si="101"/>
        <v>10333.866666666667</v>
      </c>
    </row>
    <row r="689" spans="1:26" ht="47.25">
      <c r="A689" s="144">
        <f>IF(D689="","",SUBTOTAL(3,$D$11:D689))</f>
        <v>490</v>
      </c>
      <c r="B689" s="144" t="s">
        <v>1072</v>
      </c>
      <c r="C689" s="149" t="s">
        <v>1901</v>
      </c>
      <c r="D689" s="145">
        <v>150</v>
      </c>
      <c r="E689" s="145">
        <v>10</v>
      </c>
      <c r="F689" s="152">
        <v>2.2000000000000002</v>
      </c>
      <c r="G689" s="145">
        <v>4</v>
      </c>
      <c r="H689" s="145"/>
      <c r="I689" s="152"/>
      <c r="J689" s="144">
        <v>0</v>
      </c>
      <c r="K689" s="121">
        <v>97797</v>
      </c>
      <c r="L689" s="80">
        <f t="shared" si="95"/>
        <v>0</v>
      </c>
      <c r="M689" s="186"/>
      <c r="N689" s="186"/>
      <c r="O689" s="186"/>
      <c r="P689" s="186">
        <f t="shared" si="96"/>
        <v>99100</v>
      </c>
      <c r="Q689" s="186">
        <f t="shared" si="97"/>
        <v>99100</v>
      </c>
      <c r="R689" s="186">
        <f t="shared" si="98"/>
        <v>99100</v>
      </c>
      <c r="S689" s="204" t="s">
        <v>1992</v>
      </c>
      <c r="T689" s="204" t="s">
        <v>1992</v>
      </c>
      <c r="U689" s="137"/>
      <c r="V689" s="137"/>
      <c r="W689" s="137"/>
      <c r="X689" s="119">
        <f t="shared" si="99"/>
        <v>58678.2</v>
      </c>
      <c r="Y689" s="119">
        <f t="shared" si="100"/>
        <v>14343.56</v>
      </c>
      <c r="Z689" s="119">
        <f t="shared" si="101"/>
        <v>26079.200000000001</v>
      </c>
    </row>
    <row r="690" spans="1:26" ht="47.25">
      <c r="A690" s="144">
        <f>IF(D690="","",SUBTOTAL(3,$D$11:D690))</f>
        <v>491</v>
      </c>
      <c r="B690" s="144" t="s">
        <v>1073</v>
      </c>
      <c r="C690" s="149" t="s">
        <v>1074</v>
      </c>
      <c r="D690" s="145">
        <v>150</v>
      </c>
      <c r="E690" s="145">
        <v>10</v>
      </c>
      <c r="F690" s="152">
        <v>2</v>
      </c>
      <c r="G690" s="145">
        <v>4</v>
      </c>
      <c r="H690" s="145"/>
      <c r="I690" s="152"/>
      <c r="J690" s="144">
        <v>0</v>
      </c>
      <c r="K690" s="121">
        <v>292130</v>
      </c>
      <c r="L690" s="80">
        <f t="shared" si="95"/>
        <v>0</v>
      </c>
      <c r="M690" s="186"/>
      <c r="N690" s="186"/>
      <c r="O690" s="186"/>
      <c r="P690" s="186">
        <f t="shared" si="96"/>
        <v>292100</v>
      </c>
      <c r="Q690" s="186">
        <f t="shared" si="97"/>
        <v>292100</v>
      </c>
      <c r="R690" s="186">
        <f t="shared" si="98"/>
        <v>292100</v>
      </c>
      <c r="S690" s="204" t="s">
        <v>1992</v>
      </c>
      <c r="T690" s="204" t="s">
        <v>1992</v>
      </c>
      <c r="U690" s="137"/>
      <c r="V690" s="137"/>
      <c r="W690" s="137"/>
      <c r="X690" s="119">
        <f t="shared" si="99"/>
        <v>175278</v>
      </c>
      <c r="Y690" s="119">
        <f t="shared" si="100"/>
        <v>38950.666666666664</v>
      </c>
      <c r="Z690" s="119">
        <f t="shared" si="101"/>
        <v>77901.333333333328</v>
      </c>
    </row>
    <row r="691" spans="1:26" ht="47.25">
      <c r="A691" s="144">
        <f>IF(D691="","",SUBTOTAL(3,$D$11:D691))</f>
        <v>492</v>
      </c>
      <c r="B691" s="144" t="s">
        <v>1075</v>
      </c>
      <c r="C691" s="149" t="s">
        <v>1076</v>
      </c>
      <c r="D691" s="145">
        <v>150</v>
      </c>
      <c r="E691" s="145">
        <v>10</v>
      </c>
      <c r="F691" s="152">
        <v>2</v>
      </c>
      <c r="G691" s="145">
        <v>4</v>
      </c>
      <c r="H691" s="145"/>
      <c r="I691" s="152"/>
      <c r="J691" s="144">
        <v>0</v>
      </c>
      <c r="K691" s="121">
        <v>343379</v>
      </c>
      <c r="L691" s="80">
        <f t="shared" si="95"/>
        <v>0</v>
      </c>
      <c r="M691" s="186"/>
      <c r="N691" s="186"/>
      <c r="O691" s="186"/>
      <c r="P691" s="186">
        <f t="shared" si="96"/>
        <v>343400</v>
      </c>
      <c r="Q691" s="186">
        <f t="shared" si="97"/>
        <v>343400</v>
      </c>
      <c r="R691" s="186">
        <f t="shared" si="98"/>
        <v>343400</v>
      </c>
      <c r="S691" s="204" t="s">
        <v>1992</v>
      </c>
      <c r="T691" s="204" t="s">
        <v>1992</v>
      </c>
      <c r="U691" s="137"/>
      <c r="V691" s="137"/>
      <c r="W691" s="137"/>
      <c r="X691" s="119">
        <f t="shared" si="99"/>
        <v>206027.4</v>
      </c>
      <c r="Y691" s="119">
        <f t="shared" si="100"/>
        <v>45783.866666666669</v>
      </c>
      <c r="Z691" s="119">
        <f t="shared" si="101"/>
        <v>91567.733333333337</v>
      </c>
    </row>
    <row r="692" spans="1:26">
      <c r="A692" s="144">
        <f>IF(D692="","",SUBTOTAL(3,$D$11:D692))</f>
        <v>493</v>
      </c>
      <c r="B692" s="144" t="s">
        <v>1077</v>
      </c>
      <c r="C692" s="149" t="s">
        <v>1078</v>
      </c>
      <c r="D692" s="145">
        <v>180</v>
      </c>
      <c r="E692" s="145">
        <v>10</v>
      </c>
      <c r="F692" s="152">
        <v>2.8</v>
      </c>
      <c r="G692" s="145">
        <v>4</v>
      </c>
      <c r="H692" s="145"/>
      <c r="I692" s="152"/>
      <c r="J692" s="144">
        <v>0</v>
      </c>
      <c r="K692" s="121">
        <v>15822</v>
      </c>
      <c r="L692" s="80">
        <f t="shared" si="95"/>
        <v>0</v>
      </c>
      <c r="M692" s="186"/>
      <c r="N692" s="186"/>
      <c r="O692" s="186"/>
      <c r="P692" s="186">
        <f t="shared" si="96"/>
        <v>14800</v>
      </c>
      <c r="Q692" s="186">
        <f t="shared" si="97"/>
        <v>14800</v>
      </c>
      <c r="R692" s="186">
        <f t="shared" si="98"/>
        <v>14800</v>
      </c>
      <c r="S692" s="204" t="s">
        <v>1992</v>
      </c>
      <c r="T692" s="204" t="s">
        <v>1992</v>
      </c>
      <c r="U692" s="137"/>
      <c r="V692" s="137"/>
      <c r="W692" s="137"/>
      <c r="X692" s="119">
        <f t="shared" si="99"/>
        <v>8790</v>
      </c>
      <c r="Y692" s="119">
        <f t="shared" si="100"/>
        <v>2461.1999999999998</v>
      </c>
      <c r="Z692" s="119">
        <f t="shared" si="101"/>
        <v>3516</v>
      </c>
    </row>
    <row r="693" spans="1:26">
      <c r="A693" s="144">
        <f>IF(D693="","",SUBTOTAL(3,$D$11:D693))</f>
        <v>494</v>
      </c>
      <c r="B693" s="144" t="s">
        <v>1079</v>
      </c>
      <c r="C693" s="149" t="s">
        <v>1080</v>
      </c>
      <c r="D693" s="145">
        <v>180</v>
      </c>
      <c r="E693" s="145">
        <v>10</v>
      </c>
      <c r="F693" s="152">
        <v>1.8</v>
      </c>
      <c r="G693" s="145">
        <v>4</v>
      </c>
      <c r="H693" s="145"/>
      <c r="I693" s="152"/>
      <c r="J693" s="144">
        <v>0</v>
      </c>
      <c r="K693" s="121">
        <v>178855</v>
      </c>
      <c r="L693" s="80">
        <f t="shared" si="95"/>
        <v>0</v>
      </c>
      <c r="M693" s="186"/>
      <c r="N693" s="186"/>
      <c r="O693" s="186"/>
      <c r="P693" s="186">
        <f t="shared" si="96"/>
        <v>147100</v>
      </c>
      <c r="Q693" s="186">
        <f t="shared" si="97"/>
        <v>147100</v>
      </c>
      <c r="R693" s="186">
        <f t="shared" si="98"/>
        <v>147100</v>
      </c>
      <c r="S693" s="204" t="s">
        <v>1992</v>
      </c>
      <c r="T693" s="204" t="s">
        <v>1992</v>
      </c>
      <c r="U693" s="137"/>
      <c r="V693" s="137"/>
      <c r="W693" s="137"/>
      <c r="X693" s="119">
        <f t="shared" si="99"/>
        <v>89427.5</v>
      </c>
      <c r="Y693" s="119">
        <f t="shared" si="100"/>
        <v>17885.500000000004</v>
      </c>
      <c r="Z693" s="119">
        <f t="shared" si="101"/>
        <v>39745.555555555555</v>
      </c>
    </row>
    <row r="694" spans="1:26" ht="31.5">
      <c r="A694" s="144">
        <f>IF(D694="","",SUBTOTAL(3,$D$11:D694))</f>
        <v>495</v>
      </c>
      <c r="B694" s="144" t="s">
        <v>1081</v>
      </c>
      <c r="C694" s="149" t="s">
        <v>1082</v>
      </c>
      <c r="D694" s="145">
        <v>180</v>
      </c>
      <c r="E694" s="145">
        <v>10</v>
      </c>
      <c r="F694" s="152">
        <v>1.5</v>
      </c>
      <c r="G694" s="145">
        <v>4</v>
      </c>
      <c r="H694" s="145"/>
      <c r="I694" s="152"/>
      <c r="J694" s="144">
        <v>0</v>
      </c>
      <c r="K694" s="121">
        <v>670706</v>
      </c>
      <c r="L694" s="80">
        <f t="shared" si="95"/>
        <v>0</v>
      </c>
      <c r="M694" s="186"/>
      <c r="N694" s="186"/>
      <c r="O694" s="186"/>
      <c r="P694" s="186">
        <f t="shared" si="96"/>
        <v>540300</v>
      </c>
      <c r="Q694" s="186">
        <f t="shared" si="97"/>
        <v>540300</v>
      </c>
      <c r="R694" s="186">
        <f t="shared" si="98"/>
        <v>540300</v>
      </c>
      <c r="S694" s="204" t="s">
        <v>1992</v>
      </c>
      <c r="T694" s="204" t="s">
        <v>1992</v>
      </c>
      <c r="U694" s="137"/>
      <c r="V694" s="137"/>
      <c r="W694" s="137"/>
      <c r="X694" s="119">
        <f t="shared" si="99"/>
        <v>335353</v>
      </c>
      <c r="Y694" s="119">
        <f t="shared" si="100"/>
        <v>55892.166666666664</v>
      </c>
      <c r="Z694" s="119">
        <f t="shared" si="101"/>
        <v>149045.77777777778</v>
      </c>
    </row>
    <row r="695" spans="1:26">
      <c r="A695" s="144">
        <f>IF(D695="","",SUBTOTAL(3,$D$11:D695))</f>
        <v>496</v>
      </c>
      <c r="B695" s="144" t="s">
        <v>1083</v>
      </c>
      <c r="C695" s="149" t="s">
        <v>1084</v>
      </c>
      <c r="D695" s="145">
        <v>180</v>
      </c>
      <c r="E695" s="145">
        <v>10</v>
      </c>
      <c r="F695" s="152">
        <v>2</v>
      </c>
      <c r="G695" s="145">
        <v>4</v>
      </c>
      <c r="H695" s="145"/>
      <c r="I695" s="152"/>
      <c r="J695" s="144">
        <v>0</v>
      </c>
      <c r="K695" s="121">
        <v>1147</v>
      </c>
      <c r="L695" s="80">
        <f t="shared" si="95"/>
        <v>0</v>
      </c>
      <c r="M695" s="186"/>
      <c r="N695" s="186"/>
      <c r="O695" s="186"/>
      <c r="P695" s="186">
        <f t="shared" si="96"/>
        <v>1000</v>
      </c>
      <c r="Q695" s="186">
        <f t="shared" si="97"/>
        <v>1000</v>
      </c>
      <c r="R695" s="186">
        <f t="shared" si="98"/>
        <v>1000</v>
      </c>
      <c r="S695" s="204" t="s">
        <v>1992</v>
      </c>
      <c r="T695" s="204" t="s">
        <v>1992</v>
      </c>
      <c r="U695" s="137"/>
      <c r="V695" s="137"/>
      <c r="W695" s="137"/>
      <c r="X695" s="119">
        <f t="shared" si="99"/>
        <v>637.22222222222217</v>
      </c>
      <c r="Y695" s="119">
        <f t="shared" si="100"/>
        <v>127.44444444444444</v>
      </c>
      <c r="Z695" s="119">
        <f t="shared" si="101"/>
        <v>254.88888888888889</v>
      </c>
    </row>
    <row r="696" spans="1:26">
      <c r="A696" s="144">
        <f>IF(D696="","",SUBTOTAL(3,$D$11:D696))</f>
        <v>497</v>
      </c>
      <c r="B696" s="144" t="s">
        <v>1085</v>
      </c>
      <c r="C696" s="149" t="s">
        <v>1086</v>
      </c>
      <c r="D696" s="145">
        <v>200</v>
      </c>
      <c r="E696" s="145">
        <v>10</v>
      </c>
      <c r="F696" s="152">
        <v>1.8</v>
      </c>
      <c r="G696" s="145">
        <v>4</v>
      </c>
      <c r="H696" s="145"/>
      <c r="I696" s="152"/>
      <c r="J696" s="144">
        <v>0</v>
      </c>
      <c r="K696" s="121">
        <v>8943</v>
      </c>
      <c r="L696" s="80">
        <f t="shared" si="95"/>
        <v>0</v>
      </c>
      <c r="M696" s="186"/>
      <c r="N696" s="186"/>
      <c r="O696" s="186"/>
      <c r="P696" s="186">
        <f t="shared" si="96"/>
        <v>7100</v>
      </c>
      <c r="Q696" s="186">
        <f t="shared" si="97"/>
        <v>7100</v>
      </c>
      <c r="R696" s="186">
        <f t="shared" si="98"/>
        <v>7100</v>
      </c>
      <c r="S696" s="204" t="s">
        <v>1992</v>
      </c>
      <c r="T696" s="204" t="s">
        <v>1992</v>
      </c>
      <c r="U696" s="137"/>
      <c r="V696" s="137"/>
      <c r="W696" s="137"/>
      <c r="X696" s="119">
        <f t="shared" si="99"/>
        <v>4471.5</v>
      </c>
      <c r="Y696" s="119">
        <f t="shared" si="100"/>
        <v>804.87000000000012</v>
      </c>
      <c r="Z696" s="119">
        <f t="shared" si="101"/>
        <v>1788.6</v>
      </c>
    </row>
    <row r="697" spans="1:26">
      <c r="A697" s="144">
        <f>IF(D697="","",SUBTOTAL(3,$D$11:D697))</f>
        <v>498</v>
      </c>
      <c r="B697" s="144" t="s">
        <v>1087</v>
      </c>
      <c r="C697" s="149" t="s">
        <v>1088</v>
      </c>
      <c r="D697" s="145">
        <v>200</v>
      </c>
      <c r="E697" s="145">
        <v>10</v>
      </c>
      <c r="F697" s="152">
        <v>1.2</v>
      </c>
      <c r="G697" s="145">
        <v>4</v>
      </c>
      <c r="H697" s="145"/>
      <c r="I697" s="152"/>
      <c r="J697" s="144">
        <v>0</v>
      </c>
      <c r="K697" s="121">
        <v>3221684</v>
      </c>
      <c r="L697" s="80">
        <f t="shared" si="95"/>
        <v>0</v>
      </c>
      <c r="M697" s="186"/>
      <c r="N697" s="186"/>
      <c r="O697" s="186"/>
      <c r="P697" s="186">
        <f t="shared" si="96"/>
        <v>2287400</v>
      </c>
      <c r="Q697" s="186">
        <f t="shared" si="97"/>
        <v>2287400</v>
      </c>
      <c r="R697" s="186">
        <f t="shared" si="98"/>
        <v>2287400</v>
      </c>
      <c r="S697" s="204" t="s">
        <v>1992</v>
      </c>
      <c r="T697" s="204" t="s">
        <v>1992</v>
      </c>
      <c r="U697" s="137"/>
      <c r="V697" s="137"/>
      <c r="W697" s="137"/>
      <c r="X697" s="119">
        <f t="shared" si="99"/>
        <v>1449757.8</v>
      </c>
      <c r="Y697" s="119">
        <f t="shared" si="100"/>
        <v>193301.04</v>
      </c>
      <c r="Z697" s="119">
        <f t="shared" si="101"/>
        <v>644336.80000000005</v>
      </c>
    </row>
    <row r="698" spans="1:26">
      <c r="A698" s="144">
        <f>IF(D698="","",SUBTOTAL(3,$D$11:D698))</f>
        <v>499</v>
      </c>
      <c r="B698" s="144" t="s">
        <v>1089</v>
      </c>
      <c r="C698" s="149" t="s">
        <v>1090</v>
      </c>
      <c r="D698" s="145">
        <v>150</v>
      </c>
      <c r="E698" s="145">
        <v>10</v>
      </c>
      <c r="F698" s="152">
        <v>2</v>
      </c>
      <c r="G698" s="145">
        <v>4</v>
      </c>
      <c r="H698" s="145"/>
      <c r="I698" s="152"/>
      <c r="J698" s="144">
        <v>0</v>
      </c>
      <c r="K698" s="121">
        <v>6306</v>
      </c>
      <c r="L698" s="80">
        <f t="shared" si="95"/>
        <v>0</v>
      </c>
      <c r="M698" s="186"/>
      <c r="N698" s="186"/>
      <c r="O698" s="186"/>
      <c r="P698" s="186">
        <f t="shared" si="96"/>
        <v>6700</v>
      </c>
      <c r="Q698" s="186">
        <f t="shared" si="97"/>
        <v>6700</v>
      </c>
      <c r="R698" s="186">
        <f t="shared" si="98"/>
        <v>6700</v>
      </c>
      <c r="S698" s="204" t="s">
        <v>1992</v>
      </c>
      <c r="T698" s="204" t="s">
        <v>1992</v>
      </c>
      <c r="U698" s="137"/>
      <c r="V698" s="137"/>
      <c r="W698" s="137"/>
      <c r="X698" s="119">
        <f t="shared" si="99"/>
        <v>4204</v>
      </c>
      <c r="Y698" s="119">
        <f t="shared" si="100"/>
        <v>840.8</v>
      </c>
      <c r="Z698" s="119">
        <f t="shared" si="101"/>
        <v>1681.6</v>
      </c>
    </row>
    <row r="699" spans="1:26">
      <c r="A699" s="144">
        <f>IF(D699="","",SUBTOTAL(3,$D$11:D699))</f>
        <v>500</v>
      </c>
      <c r="B699" s="144" t="s">
        <v>1966</v>
      </c>
      <c r="C699" s="149" t="s">
        <v>1970</v>
      </c>
      <c r="D699" s="145">
        <v>180</v>
      </c>
      <c r="E699" s="145">
        <v>10</v>
      </c>
      <c r="F699" s="152">
        <v>1.8</v>
      </c>
      <c r="G699" s="145">
        <v>4</v>
      </c>
      <c r="H699" s="145"/>
      <c r="I699" s="152"/>
      <c r="J699" s="144">
        <v>0</v>
      </c>
      <c r="K699" s="121">
        <v>2791667</v>
      </c>
      <c r="L699" s="80">
        <f t="shared" si="95"/>
        <v>0</v>
      </c>
      <c r="M699" s="186"/>
      <c r="N699" s="186"/>
      <c r="O699" s="186"/>
      <c r="P699" s="186">
        <f t="shared" si="96"/>
        <v>2295400</v>
      </c>
      <c r="Q699" s="186">
        <f t="shared" si="97"/>
        <v>2295400</v>
      </c>
      <c r="R699" s="186">
        <f t="shared" si="98"/>
        <v>2295400</v>
      </c>
      <c r="S699" s="204" t="s">
        <v>1992</v>
      </c>
      <c r="T699" s="204" t="s">
        <v>1992</v>
      </c>
      <c r="U699" s="137"/>
      <c r="V699" s="137"/>
      <c r="W699" s="137"/>
      <c r="X699" s="119">
        <f t="shared" si="99"/>
        <v>1395833.5</v>
      </c>
      <c r="Y699" s="119">
        <f t="shared" si="100"/>
        <v>279166.70000000007</v>
      </c>
      <c r="Z699" s="119">
        <f t="shared" si="101"/>
        <v>620370.4444444445</v>
      </c>
    </row>
    <row r="700" spans="1:26">
      <c r="A700" s="144">
        <f>IF(D700="","",SUBTOTAL(3,$D$11:D700))</f>
        <v>501</v>
      </c>
      <c r="B700" s="144" t="s">
        <v>1967</v>
      </c>
      <c r="C700" s="149" t="s">
        <v>1971</v>
      </c>
      <c r="D700" s="145">
        <v>180</v>
      </c>
      <c r="E700" s="145">
        <v>10</v>
      </c>
      <c r="F700" s="152">
        <v>1.8</v>
      </c>
      <c r="G700" s="145">
        <v>4</v>
      </c>
      <c r="H700" s="145"/>
      <c r="I700" s="152"/>
      <c r="J700" s="144">
        <v>0</v>
      </c>
      <c r="K700" s="121">
        <v>309909</v>
      </c>
      <c r="L700" s="80">
        <f t="shared" si="95"/>
        <v>0</v>
      </c>
      <c r="M700" s="186"/>
      <c r="N700" s="186"/>
      <c r="O700" s="186"/>
      <c r="P700" s="186">
        <f t="shared" si="96"/>
        <v>254800</v>
      </c>
      <c r="Q700" s="186">
        <f t="shared" si="97"/>
        <v>254800</v>
      </c>
      <c r="R700" s="186">
        <f t="shared" si="98"/>
        <v>254800</v>
      </c>
      <c r="S700" s="204" t="s">
        <v>1992</v>
      </c>
      <c r="T700" s="204" t="s">
        <v>1992</v>
      </c>
      <c r="U700" s="137"/>
      <c r="V700" s="137"/>
      <c r="W700" s="137"/>
      <c r="X700" s="119">
        <f t="shared" si="99"/>
        <v>154954.5</v>
      </c>
      <c r="Y700" s="119">
        <f t="shared" si="100"/>
        <v>30990.900000000005</v>
      </c>
      <c r="Z700" s="119">
        <f t="shared" si="101"/>
        <v>68868.666666666672</v>
      </c>
    </row>
    <row r="701" spans="1:26">
      <c r="A701" s="144">
        <f>IF(D701="","",SUBTOTAL(3,$D$11:D701))</f>
        <v>502</v>
      </c>
      <c r="B701" s="144" t="s">
        <v>1968</v>
      </c>
      <c r="C701" s="149" t="s">
        <v>1972</v>
      </c>
      <c r="D701" s="145">
        <v>180</v>
      </c>
      <c r="E701" s="145">
        <v>10</v>
      </c>
      <c r="F701" s="152">
        <v>1.8</v>
      </c>
      <c r="G701" s="145">
        <v>4</v>
      </c>
      <c r="H701" s="145"/>
      <c r="I701" s="152"/>
      <c r="J701" s="144">
        <v>0</v>
      </c>
      <c r="K701" s="121">
        <v>430909</v>
      </c>
      <c r="L701" s="80">
        <f t="shared" si="95"/>
        <v>0</v>
      </c>
      <c r="M701" s="186"/>
      <c r="N701" s="186"/>
      <c r="O701" s="186"/>
      <c r="P701" s="186">
        <f t="shared" si="96"/>
        <v>354300</v>
      </c>
      <c r="Q701" s="186">
        <f t="shared" si="97"/>
        <v>354300</v>
      </c>
      <c r="R701" s="186">
        <f t="shared" si="98"/>
        <v>354300</v>
      </c>
      <c r="S701" s="204" t="s">
        <v>1992</v>
      </c>
      <c r="T701" s="204" t="s">
        <v>1992</v>
      </c>
      <c r="U701" s="137"/>
      <c r="V701" s="137"/>
      <c r="W701" s="137"/>
      <c r="X701" s="119">
        <f t="shared" si="99"/>
        <v>215454.5</v>
      </c>
      <c r="Y701" s="119">
        <f t="shared" si="100"/>
        <v>43090.900000000009</v>
      </c>
      <c r="Z701" s="119">
        <f t="shared" si="101"/>
        <v>95757.555555555562</v>
      </c>
    </row>
    <row r="702" spans="1:26">
      <c r="A702" s="144">
        <f>IF(D702="","",SUBTOTAL(3,$D$11:D702))</f>
        <v>503</v>
      </c>
      <c r="B702" s="144" t="s">
        <v>1969</v>
      </c>
      <c r="C702" s="149" t="s">
        <v>1973</v>
      </c>
      <c r="D702" s="145">
        <v>180</v>
      </c>
      <c r="E702" s="145">
        <v>10</v>
      </c>
      <c r="F702" s="152">
        <v>1.8</v>
      </c>
      <c r="G702" s="145">
        <v>4</v>
      </c>
      <c r="H702" s="145"/>
      <c r="I702" s="152"/>
      <c r="J702" s="144">
        <v>0</v>
      </c>
      <c r="K702" s="121">
        <v>85909</v>
      </c>
      <c r="L702" s="80">
        <f t="shared" si="95"/>
        <v>0</v>
      </c>
      <c r="M702" s="186"/>
      <c r="N702" s="186"/>
      <c r="O702" s="186"/>
      <c r="P702" s="186">
        <f t="shared" si="96"/>
        <v>70600</v>
      </c>
      <c r="Q702" s="186">
        <f t="shared" si="97"/>
        <v>70600</v>
      </c>
      <c r="R702" s="186">
        <f t="shared" si="98"/>
        <v>70600</v>
      </c>
      <c r="S702" s="204" t="s">
        <v>1992</v>
      </c>
      <c r="T702" s="204" t="s">
        <v>1992</v>
      </c>
      <c r="U702" s="137"/>
      <c r="V702" s="137"/>
      <c r="W702" s="137"/>
      <c r="X702" s="119">
        <f t="shared" si="99"/>
        <v>42954.5</v>
      </c>
      <c r="Y702" s="119">
        <f t="shared" si="100"/>
        <v>8590.9000000000015</v>
      </c>
      <c r="Z702" s="119">
        <f t="shared" si="101"/>
        <v>19090.888888888891</v>
      </c>
    </row>
    <row r="703" spans="1:26">
      <c r="A703" s="144">
        <f>IF(D703="","",SUBTOTAL(3,$D$11:D703))</f>
        <v>504</v>
      </c>
      <c r="B703" s="144" t="s">
        <v>1982</v>
      </c>
      <c r="C703" s="149" t="s">
        <v>1983</v>
      </c>
      <c r="D703" s="145">
        <v>180</v>
      </c>
      <c r="E703" s="145">
        <v>10</v>
      </c>
      <c r="F703" s="152">
        <v>1.8</v>
      </c>
      <c r="G703" s="145">
        <v>4</v>
      </c>
      <c r="H703" s="145"/>
      <c r="I703" s="152"/>
      <c r="J703" s="144">
        <v>0</v>
      </c>
      <c r="K703" s="121">
        <v>500545</v>
      </c>
      <c r="L703" s="80">
        <f t="shared" si="95"/>
        <v>0</v>
      </c>
      <c r="M703" s="186"/>
      <c r="N703" s="186"/>
      <c r="O703" s="186"/>
      <c r="P703" s="186">
        <f t="shared" si="96"/>
        <v>411600</v>
      </c>
      <c r="Q703" s="186">
        <f t="shared" si="97"/>
        <v>411600</v>
      </c>
      <c r="R703" s="186">
        <f t="shared" si="98"/>
        <v>411600</v>
      </c>
      <c r="S703" s="204" t="s">
        <v>1992</v>
      </c>
      <c r="T703" s="204" t="s">
        <v>1992</v>
      </c>
      <c r="U703" s="137"/>
      <c r="V703" s="137"/>
      <c r="W703" s="137"/>
      <c r="X703" s="119">
        <f t="shared" si="99"/>
        <v>250272.5</v>
      </c>
      <c r="Y703" s="119">
        <f t="shared" si="100"/>
        <v>50054.500000000007</v>
      </c>
      <c r="Z703" s="119">
        <f t="shared" si="101"/>
        <v>111232.22222222222</v>
      </c>
    </row>
    <row r="704" spans="1:26">
      <c r="A704" s="144">
        <f>IF(D704="","",SUBTOTAL(3,$D$11:D704))</f>
        <v>505</v>
      </c>
      <c r="B704" s="144" t="s">
        <v>1984</v>
      </c>
      <c r="C704" s="149" t="s">
        <v>1985</v>
      </c>
      <c r="D704" s="145">
        <v>180</v>
      </c>
      <c r="E704" s="145">
        <v>10</v>
      </c>
      <c r="F704" s="152">
        <v>1.8</v>
      </c>
      <c r="G704" s="145">
        <v>4</v>
      </c>
      <c r="H704" s="145"/>
      <c r="I704" s="152"/>
      <c r="J704" s="144">
        <v>0</v>
      </c>
      <c r="K704" s="121">
        <v>168818</v>
      </c>
      <c r="L704" s="80">
        <f t="shared" si="95"/>
        <v>0</v>
      </c>
      <c r="M704" s="186"/>
      <c r="N704" s="186"/>
      <c r="O704" s="186"/>
      <c r="P704" s="186">
        <f t="shared" si="96"/>
        <v>138800</v>
      </c>
      <c r="Q704" s="186">
        <f t="shared" si="97"/>
        <v>138800</v>
      </c>
      <c r="R704" s="186">
        <f t="shared" si="98"/>
        <v>138800</v>
      </c>
      <c r="S704" s="204" t="s">
        <v>1992</v>
      </c>
      <c r="T704" s="204" t="s">
        <v>1992</v>
      </c>
      <c r="U704" s="137"/>
      <c r="V704" s="137"/>
      <c r="W704" s="137"/>
      <c r="X704" s="119">
        <f t="shared" si="99"/>
        <v>84409</v>
      </c>
      <c r="Y704" s="119">
        <f t="shared" si="100"/>
        <v>16881.800000000003</v>
      </c>
      <c r="Z704" s="119">
        <f t="shared" si="101"/>
        <v>37515.111111111109</v>
      </c>
    </row>
    <row r="705" spans="1:26">
      <c r="A705" s="144">
        <f>IF(D705="","",SUBTOTAL(3,$D$11:D705))</f>
        <v>506</v>
      </c>
      <c r="B705" s="144" t="s">
        <v>1986</v>
      </c>
      <c r="C705" s="149" t="s">
        <v>1987</v>
      </c>
      <c r="D705" s="145">
        <v>180</v>
      </c>
      <c r="E705" s="145">
        <v>10</v>
      </c>
      <c r="F705" s="152">
        <v>1.5</v>
      </c>
      <c r="G705" s="145">
        <v>4</v>
      </c>
      <c r="H705" s="145"/>
      <c r="I705" s="152"/>
      <c r="J705" s="144">
        <v>0</v>
      </c>
      <c r="K705" s="121">
        <v>1533143</v>
      </c>
      <c r="L705" s="80">
        <f t="shared" si="95"/>
        <v>0</v>
      </c>
      <c r="M705" s="186"/>
      <c r="N705" s="186"/>
      <c r="O705" s="186"/>
      <c r="P705" s="186">
        <f t="shared" si="96"/>
        <v>1235000</v>
      </c>
      <c r="Q705" s="186">
        <f t="shared" si="97"/>
        <v>1235000</v>
      </c>
      <c r="R705" s="186">
        <f t="shared" si="98"/>
        <v>1235000</v>
      </c>
      <c r="S705" s="204" t="s">
        <v>1992</v>
      </c>
      <c r="T705" s="204" t="s">
        <v>1992</v>
      </c>
      <c r="U705" s="137"/>
      <c r="V705" s="137"/>
      <c r="W705" s="137"/>
      <c r="X705" s="119">
        <f t="shared" si="99"/>
        <v>766571.5</v>
      </c>
      <c r="Y705" s="119">
        <f t="shared" si="100"/>
        <v>127761.91666666667</v>
      </c>
      <c r="Z705" s="119">
        <f t="shared" si="101"/>
        <v>340698.44444444444</v>
      </c>
    </row>
    <row r="706" spans="1:26">
      <c r="A706" s="144">
        <f>IF(D706="","",SUBTOTAL(3,$D$11:D706))</f>
        <v>507</v>
      </c>
      <c r="B706" s="144" t="s">
        <v>1988</v>
      </c>
      <c r="C706" s="149" t="s">
        <v>1989</v>
      </c>
      <c r="D706" s="145">
        <v>180</v>
      </c>
      <c r="E706" s="145">
        <v>10</v>
      </c>
      <c r="F706" s="152">
        <v>1.5</v>
      </c>
      <c r="G706" s="145">
        <v>4</v>
      </c>
      <c r="H706" s="145"/>
      <c r="I706" s="152"/>
      <c r="J706" s="144">
        <v>0</v>
      </c>
      <c r="K706" s="121">
        <v>239091</v>
      </c>
      <c r="L706" s="80">
        <f t="shared" si="95"/>
        <v>0</v>
      </c>
      <c r="M706" s="186"/>
      <c r="N706" s="186"/>
      <c r="O706" s="186"/>
      <c r="P706" s="186">
        <f t="shared" si="96"/>
        <v>192600</v>
      </c>
      <c r="Q706" s="186">
        <f t="shared" si="97"/>
        <v>192600</v>
      </c>
      <c r="R706" s="186">
        <f t="shared" si="98"/>
        <v>192600</v>
      </c>
      <c r="S706" s="204" t="s">
        <v>1992</v>
      </c>
      <c r="T706" s="204" t="s">
        <v>1992</v>
      </c>
      <c r="U706" s="137"/>
      <c r="V706" s="137"/>
      <c r="W706" s="137"/>
      <c r="X706" s="119">
        <f t="shared" si="99"/>
        <v>119545.5</v>
      </c>
      <c r="Y706" s="119">
        <f t="shared" si="100"/>
        <v>19924.25</v>
      </c>
      <c r="Z706" s="119">
        <f t="shared" si="101"/>
        <v>53131.333333333336</v>
      </c>
    </row>
    <row r="707" spans="1:26">
      <c r="A707" s="144">
        <f>IF(D707="","",SUBTOTAL(3,$D$11:D707))</f>
        <v>508</v>
      </c>
      <c r="B707" s="144" t="s">
        <v>1990</v>
      </c>
      <c r="C707" s="149" t="s">
        <v>1991</v>
      </c>
      <c r="D707" s="145">
        <v>150</v>
      </c>
      <c r="E707" s="145">
        <v>13</v>
      </c>
      <c r="F707" s="152">
        <v>3</v>
      </c>
      <c r="G707" s="145">
        <v>4</v>
      </c>
      <c r="H707" s="145"/>
      <c r="I707" s="152"/>
      <c r="J707" s="144">
        <v>0</v>
      </c>
      <c r="K707" s="121">
        <v>49173</v>
      </c>
      <c r="L707" s="80">
        <f t="shared" si="95"/>
        <v>0</v>
      </c>
      <c r="M707" s="186"/>
      <c r="N707" s="186"/>
      <c r="O707" s="186"/>
      <c r="P707" s="186">
        <f t="shared" si="96"/>
        <v>61300</v>
      </c>
      <c r="Q707" s="186">
        <f t="shared" si="97"/>
        <v>61300</v>
      </c>
      <c r="R707" s="186">
        <f t="shared" si="98"/>
        <v>61300</v>
      </c>
      <c r="S707" s="204" t="s">
        <v>1992</v>
      </c>
      <c r="T707" s="204" t="s">
        <v>1992</v>
      </c>
      <c r="U707" s="137"/>
      <c r="V707" s="137"/>
      <c r="W707" s="137"/>
      <c r="X707" s="119">
        <f t="shared" si="99"/>
        <v>38354.94</v>
      </c>
      <c r="Y707" s="119">
        <f t="shared" si="100"/>
        <v>9834.6</v>
      </c>
      <c r="Z707" s="119">
        <f t="shared" si="101"/>
        <v>13112.8</v>
      </c>
    </row>
    <row r="708" spans="1:26">
      <c r="A708" s="144" t="str">
        <f>IF(D708="","",SUBTOTAL(3,$D$11:D708))</f>
        <v/>
      </c>
      <c r="B708" s="148" t="s">
        <v>1091</v>
      </c>
      <c r="C708" s="229" t="s">
        <v>1092</v>
      </c>
      <c r="D708" s="144"/>
      <c r="E708" s="144"/>
      <c r="F708" s="144"/>
      <c r="G708" s="144"/>
      <c r="H708" s="144"/>
      <c r="I708" s="144"/>
      <c r="J708" s="144">
        <v>0</v>
      </c>
      <c r="K708" s="121"/>
      <c r="L708" s="80">
        <f t="shared" si="95"/>
        <v>0</v>
      </c>
      <c r="M708" s="186"/>
      <c r="N708" s="186"/>
      <c r="O708" s="186"/>
      <c r="P708" s="186"/>
      <c r="Q708" s="186"/>
      <c r="R708" s="186"/>
      <c r="S708" s="204" t="s">
        <v>1992</v>
      </c>
      <c r="T708" s="204" t="s">
        <v>1992</v>
      </c>
      <c r="U708" s="137"/>
      <c r="V708" s="137"/>
      <c r="W708" s="137"/>
      <c r="X708" s="119"/>
      <c r="Y708" s="119"/>
      <c r="Z708" s="119"/>
    </row>
    <row r="709" spans="1:26">
      <c r="A709" s="144">
        <f>IF(D709="","",SUBTOTAL(3,$D$11:D709))</f>
        <v>509</v>
      </c>
      <c r="B709" s="144" t="s">
        <v>1093</v>
      </c>
      <c r="C709" s="149" t="s">
        <v>1094</v>
      </c>
      <c r="D709" s="145">
        <v>180</v>
      </c>
      <c r="E709" s="145">
        <v>10</v>
      </c>
      <c r="F709" s="152">
        <v>2.8</v>
      </c>
      <c r="G709" s="145">
        <v>4</v>
      </c>
      <c r="H709" s="145"/>
      <c r="I709" s="152"/>
      <c r="J709" s="144">
        <v>0</v>
      </c>
      <c r="K709" s="121">
        <v>20866</v>
      </c>
      <c r="L709" s="80">
        <f t="shared" si="95"/>
        <v>0</v>
      </c>
      <c r="M709" s="186"/>
      <c r="N709" s="186"/>
      <c r="O709" s="186"/>
      <c r="P709" s="186">
        <f t="shared" si="96"/>
        <v>19500</v>
      </c>
      <c r="Q709" s="186">
        <f t="shared" si="97"/>
        <v>19500</v>
      </c>
      <c r="R709" s="186">
        <f t="shared" si="98"/>
        <v>19500</v>
      </c>
      <c r="S709" s="204" t="s">
        <v>1992</v>
      </c>
      <c r="T709" s="204" t="s">
        <v>1992</v>
      </c>
      <c r="U709" s="137"/>
      <c r="V709" s="137"/>
      <c r="W709" s="137"/>
      <c r="X709" s="119">
        <f t="shared" si="99"/>
        <v>11592.222222222223</v>
      </c>
      <c r="Y709" s="119">
        <f t="shared" si="100"/>
        <v>3245.8222222222216</v>
      </c>
      <c r="Z709" s="119">
        <f t="shared" si="101"/>
        <v>4636.8888888888887</v>
      </c>
    </row>
    <row r="710" spans="1:26">
      <c r="A710" s="144">
        <f>IF(D710="","",SUBTOTAL(3,$D$11:D710))</f>
        <v>510</v>
      </c>
      <c r="B710" s="144" t="s">
        <v>1095</v>
      </c>
      <c r="C710" s="149" t="s">
        <v>1096</v>
      </c>
      <c r="D710" s="145">
        <v>180</v>
      </c>
      <c r="E710" s="145">
        <v>10</v>
      </c>
      <c r="F710" s="152">
        <v>2.2000000000000002</v>
      </c>
      <c r="G710" s="145">
        <v>4</v>
      </c>
      <c r="H710" s="145"/>
      <c r="I710" s="152"/>
      <c r="J710" s="144">
        <v>0</v>
      </c>
      <c r="K710" s="121">
        <v>142511</v>
      </c>
      <c r="L710" s="80">
        <f t="shared" si="95"/>
        <v>0</v>
      </c>
      <c r="M710" s="186"/>
      <c r="N710" s="186"/>
      <c r="O710" s="186"/>
      <c r="P710" s="186">
        <f t="shared" si="96"/>
        <v>120300</v>
      </c>
      <c r="Q710" s="186">
        <f t="shared" si="97"/>
        <v>120300</v>
      </c>
      <c r="R710" s="186">
        <f t="shared" si="98"/>
        <v>120300</v>
      </c>
      <c r="S710" s="204" t="s">
        <v>1992</v>
      </c>
      <c r="T710" s="204" t="s">
        <v>1992</v>
      </c>
      <c r="U710" s="137"/>
      <c r="V710" s="137"/>
      <c r="W710" s="137"/>
      <c r="X710" s="119">
        <f t="shared" si="99"/>
        <v>71255.5</v>
      </c>
      <c r="Y710" s="119">
        <f t="shared" si="100"/>
        <v>17418.011111111115</v>
      </c>
      <c r="Z710" s="119">
        <f t="shared" si="101"/>
        <v>31669.111111111109</v>
      </c>
    </row>
    <row r="711" spans="1:26">
      <c r="A711" s="144">
        <f>IF(D711="","",SUBTOTAL(3,$D$11:D711))</f>
        <v>511</v>
      </c>
      <c r="B711" s="144" t="s">
        <v>1097</v>
      </c>
      <c r="C711" s="149" t="s">
        <v>1098</v>
      </c>
      <c r="D711" s="145">
        <v>180</v>
      </c>
      <c r="E711" s="145">
        <v>10</v>
      </c>
      <c r="F711" s="152">
        <v>1.8</v>
      </c>
      <c r="G711" s="145">
        <v>4</v>
      </c>
      <c r="H711" s="145"/>
      <c r="I711" s="152"/>
      <c r="J711" s="144">
        <v>0</v>
      </c>
      <c r="K711" s="121">
        <v>399443</v>
      </c>
      <c r="L711" s="80">
        <f t="shared" si="95"/>
        <v>0</v>
      </c>
      <c r="M711" s="186"/>
      <c r="N711" s="186"/>
      <c r="O711" s="186"/>
      <c r="P711" s="186">
        <f t="shared" si="96"/>
        <v>328400</v>
      </c>
      <c r="Q711" s="186">
        <f t="shared" si="97"/>
        <v>328400</v>
      </c>
      <c r="R711" s="186">
        <f t="shared" si="98"/>
        <v>328400</v>
      </c>
      <c r="S711" s="204" t="s">
        <v>1992</v>
      </c>
      <c r="T711" s="204" t="s">
        <v>1992</v>
      </c>
      <c r="U711" s="137"/>
      <c r="V711" s="137"/>
      <c r="W711" s="137"/>
      <c r="X711" s="119">
        <f t="shared" si="99"/>
        <v>199721.5</v>
      </c>
      <c r="Y711" s="119">
        <f t="shared" si="100"/>
        <v>39944.300000000003</v>
      </c>
      <c r="Z711" s="119">
        <f t="shared" si="101"/>
        <v>88765.111111111109</v>
      </c>
    </row>
    <row r="712" spans="1:26">
      <c r="A712" s="144">
        <f>IF(D712="","",SUBTOTAL(3,$D$11:D712))</f>
        <v>512</v>
      </c>
      <c r="B712" s="144" t="s">
        <v>1099</v>
      </c>
      <c r="C712" s="149" t="s">
        <v>1100</v>
      </c>
      <c r="D712" s="145">
        <v>180</v>
      </c>
      <c r="E712" s="145">
        <v>10</v>
      </c>
      <c r="F712" s="152">
        <v>1.4</v>
      </c>
      <c r="G712" s="145">
        <v>4</v>
      </c>
      <c r="H712" s="145"/>
      <c r="I712" s="152"/>
      <c r="J712" s="144">
        <v>0</v>
      </c>
      <c r="K712" s="121">
        <v>2056833</v>
      </c>
      <c r="L712" s="80">
        <f t="shared" si="95"/>
        <v>0</v>
      </c>
      <c r="M712" s="186"/>
      <c r="N712" s="186"/>
      <c r="O712" s="186"/>
      <c r="P712" s="186">
        <f t="shared" si="96"/>
        <v>1645500</v>
      </c>
      <c r="Q712" s="186">
        <f t="shared" si="97"/>
        <v>1645500</v>
      </c>
      <c r="R712" s="186">
        <f t="shared" si="98"/>
        <v>1645500</v>
      </c>
      <c r="S712" s="204" t="s">
        <v>1992</v>
      </c>
      <c r="T712" s="204" t="s">
        <v>1992</v>
      </c>
      <c r="U712" s="137"/>
      <c r="V712" s="137"/>
      <c r="W712" s="137"/>
      <c r="X712" s="119">
        <f t="shared" si="99"/>
        <v>1028416.5</v>
      </c>
      <c r="Y712" s="119">
        <f t="shared" si="100"/>
        <v>159975.89999999997</v>
      </c>
      <c r="Z712" s="119">
        <f t="shared" si="101"/>
        <v>457074</v>
      </c>
    </row>
    <row r="713" spans="1:26" ht="31.5">
      <c r="A713" s="144">
        <f>IF(D713="","",SUBTOTAL(3,$D$11:D713))</f>
        <v>513</v>
      </c>
      <c r="B713" s="144" t="s">
        <v>1101</v>
      </c>
      <c r="C713" s="149" t="s">
        <v>1102</v>
      </c>
      <c r="D713" s="145">
        <v>180</v>
      </c>
      <c r="E713" s="145">
        <v>10</v>
      </c>
      <c r="F713" s="152">
        <v>3</v>
      </c>
      <c r="G713" s="145">
        <v>4</v>
      </c>
      <c r="H713" s="145"/>
      <c r="I713" s="152"/>
      <c r="J713" s="144">
        <v>0</v>
      </c>
      <c r="K713" s="121">
        <v>92408</v>
      </c>
      <c r="L713" s="80">
        <f t="shared" si="95"/>
        <v>0</v>
      </c>
      <c r="M713" s="186"/>
      <c r="N713" s="186"/>
      <c r="O713" s="186"/>
      <c r="P713" s="186">
        <f t="shared" si="96"/>
        <v>82100</v>
      </c>
      <c r="Q713" s="186">
        <f t="shared" si="97"/>
        <v>82100</v>
      </c>
      <c r="R713" s="186">
        <f t="shared" si="98"/>
        <v>82100</v>
      </c>
      <c r="S713" s="204" t="s">
        <v>1992</v>
      </c>
      <c r="T713" s="204" t="s">
        <v>1992</v>
      </c>
      <c r="U713" s="137"/>
      <c r="V713" s="137"/>
      <c r="W713" s="137"/>
      <c r="X713" s="119">
        <f t="shared" si="99"/>
        <v>46204</v>
      </c>
      <c r="Y713" s="119">
        <f t="shared" si="100"/>
        <v>15401.333333333334</v>
      </c>
      <c r="Z713" s="119">
        <f t="shared" si="101"/>
        <v>20535.111111111109</v>
      </c>
    </row>
    <row r="714" spans="1:26" ht="31.5">
      <c r="A714" s="144">
        <f>IF(D714="","",SUBTOTAL(3,$D$11:D714))</f>
        <v>514</v>
      </c>
      <c r="B714" s="144" t="s">
        <v>1103</v>
      </c>
      <c r="C714" s="149" t="s">
        <v>1104</v>
      </c>
      <c r="D714" s="145">
        <v>180</v>
      </c>
      <c r="E714" s="145">
        <v>10</v>
      </c>
      <c r="F714" s="152">
        <v>2.2000000000000002</v>
      </c>
      <c r="G714" s="145">
        <v>4</v>
      </c>
      <c r="H714" s="145"/>
      <c r="I714" s="152"/>
      <c r="J714" s="144">
        <v>0</v>
      </c>
      <c r="K714" s="121">
        <v>348767</v>
      </c>
      <c r="L714" s="80">
        <f t="shared" si="95"/>
        <v>0</v>
      </c>
      <c r="M714" s="186"/>
      <c r="N714" s="186"/>
      <c r="O714" s="186"/>
      <c r="P714" s="186">
        <f t="shared" si="96"/>
        <v>294500</v>
      </c>
      <c r="Q714" s="186">
        <f t="shared" si="97"/>
        <v>294500</v>
      </c>
      <c r="R714" s="186">
        <f t="shared" si="98"/>
        <v>294500</v>
      </c>
      <c r="S714" s="204" t="s">
        <v>1992</v>
      </c>
      <c r="T714" s="204" t="s">
        <v>1992</v>
      </c>
      <c r="U714" s="137"/>
      <c r="V714" s="137"/>
      <c r="W714" s="137"/>
      <c r="X714" s="119">
        <f t="shared" si="99"/>
        <v>174383.5</v>
      </c>
      <c r="Y714" s="119">
        <f t="shared" si="100"/>
        <v>42627.077777777784</v>
      </c>
      <c r="Z714" s="119">
        <f t="shared" si="101"/>
        <v>77503.777777777781</v>
      </c>
    </row>
    <row r="715" spans="1:26" ht="31.5">
      <c r="A715" s="144">
        <f>IF(D715="","",SUBTOTAL(3,$D$11:D715))</f>
        <v>515</v>
      </c>
      <c r="B715" s="144" t="s">
        <v>1105</v>
      </c>
      <c r="C715" s="149" t="s">
        <v>1106</v>
      </c>
      <c r="D715" s="145">
        <v>180</v>
      </c>
      <c r="E715" s="145">
        <v>10</v>
      </c>
      <c r="F715" s="152">
        <v>1.4</v>
      </c>
      <c r="G715" s="145">
        <v>4</v>
      </c>
      <c r="H715" s="145"/>
      <c r="I715" s="152"/>
      <c r="J715" s="144">
        <v>0</v>
      </c>
      <c r="K715" s="121">
        <v>1371222</v>
      </c>
      <c r="L715" s="80">
        <f t="shared" si="95"/>
        <v>0</v>
      </c>
      <c r="M715" s="186"/>
      <c r="N715" s="186"/>
      <c r="O715" s="186"/>
      <c r="P715" s="186">
        <f t="shared" si="96"/>
        <v>1097000</v>
      </c>
      <c r="Q715" s="186">
        <f t="shared" si="97"/>
        <v>1097000</v>
      </c>
      <c r="R715" s="186">
        <f t="shared" si="98"/>
        <v>1097000</v>
      </c>
      <c r="S715" s="204" t="s">
        <v>1992</v>
      </c>
      <c r="T715" s="204" t="s">
        <v>1992</v>
      </c>
      <c r="U715" s="137"/>
      <c r="V715" s="137"/>
      <c r="W715" s="137"/>
      <c r="X715" s="119">
        <f t="shared" si="99"/>
        <v>685611</v>
      </c>
      <c r="Y715" s="119">
        <f t="shared" si="100"/>
        <v>106650.59999999998</v>
      </c>
      <c r="Z715" s="119">
        <f t="shared" si="101"/>
        <v>304716</v>
      </c>
    </row>
    <row r="716" spans="1:26">
      <c r="A716" s="144">
        <f>IF(D716="","",SUBTOTAL(3,$D$11:D716))</f>
        <v>516</v>
      </c>
      <c r="B716" s="144" t="s">
        <v>1107</v>
      </c>
      <c r="C716" s="149" t="s">
        <v>1108</v>
      </c>
      <c r="D716" s="145">
        <v>180</v>
      </c>
      <c r="E716" s="145">
        <v>10</v>
      </c>
      <c r="F716" s="152">
        <v>2</v>
      </c>
      <c r="G716" s="145">
        <v>4</v>
      </c>
      <c r="H716" s="145"/>
      <c r="I716" s="152"/>
      <c r="J716" s="144">
        <v>0</v>
      </c>
      <c r="K716" s="121">
        <v>573827</v>
      </c>
      <c r="L716" s="80">
        <f t="shared" si="95"/>
        <v>0</v>
      </c>
      <c r="M716" s="186"/>
      <c r="N716" s="186"/>
      <c r="O716" s="186"/>
      <c r="P716" s="186">
        <f t="shared" si="96"/>
        <v>478200</v>
      </c>
      <c r="Q716" s="186">
        <f t="shared" si="97"/>
        <v>478200</v>
      </c>
      <c r="R716" s="186">
        <f t="shared" si="98"/>
        <v>478200</v>
      </c>
      <c r="S716" s="204" t="s">
        <v>1992</v>
      </c>
      <c r="T716" s="204" t="s">
        <v>1992</v>
      </c>
      <c r="U716" s="137"/>
      <c r="V716" s="137"/>
      <c r="W716" s="137"/>
      <c r="X716" s="119">
        <f t="shared" si="99"/>
        <v>286913.5</v>
      </c>
      <c r="Y716" s="119">
        <f t="shared" si="100"/>
        <v>63758.555555555555</v>
      </c>
      <c r="Z716" s="119">
        <f t="shared" si="101"/>
        <v>127517.11111111111</v>
      </c>
    </row>
    <row r="717" spans="1:26">
      <c r="A717" s="144">
        <f>IF(D717="","",SUBTOTAL(3,$D$11:D717))</f>
        <v>517</v>
      </c>
      <c r="B717" s="144" t="s">
        <v>1109</v>
      </c>
      <c r="C717" s="149" t="s">
        <v>1110</v>
      </c>
      <c r="D717" s="145">
        <v>200</v>
      </c>
      <c r="E717" s="145">
        <v>10</v>
      </c>
      <c r="F717" s="152">
        <v>1.8</v>
      </c>
      <c r="G717" s="145">
        <v>4</v>
      </c>
      <c r="H717" s="145"/>
      <c r="I717" s="152"/>
      <c r="J717" s="144">
        <v>0</v>
      </c>
      <c r="K717" s="121">
        <v>8255</v>
      </c>
      <c r="L717" s="80">
        <f t="shared" ref="L717:L780" si="102">IF(SUMPRODUCT($U$6:$W$6,$U$7:$W$7,$U717:$W717),SUMPRODUCT($U$6:$W$6,$U$7:$W$7,$U717:$W717),0)</f>
        <v>0</v>
      </c>
      <c r="M717" s="186"/>
      <c r="N717" s="186"/>
      <c r="O717" s="186"/>
      <c r="P717" s="186">
        <f t="shared" ref="P717:P780" si="103">ROUND(SUM(IFERROR($X717,0),IFERROR($Y717,0),IFERROR($Z717,0),IFERROR($L717,0),IFERROR($M717,0)),-2)</f>
        <v>6500</v>
      </c>
      <c r="Q717" s="186">
        <f t="shared" ref="Q717:Q780" si="104">ROUND(SUM(IFERROR($X717,0),IFERROR($Y717,0),IFERROR($Z717,0),IFERROR($L717,0),IFERROR($N717,0)),-2)</f>
        <v>6500</v>
      </c>
      <c r="R717" s="186">
        <f t="shared" ref="R717:R780" si="105">ROUND(SUM(IFERROR($X717,0),IFERROR($Y717,0),IFERROR($Z717,0),IFERROR($L717,0),IFERROR($O717,0)),-2)</f>
        <v>6500</v>
      </c>
      <c r="S717" s="204" t="s">
        <v>1992</v>
      </c>
      <c r="T717" s="204" t="s">
        <v>1992</v>
      </c>
      <c r="U717" s="137"/>
      <c r="V717" s="137"/>
      <c r="W717" s="137"/>
      <c r="X717" s="119">
        <f t="shared" ref="X717:X780" si="106">IF($K717&gt;0,$K717*1000*IF($K717&gt;=30000,0.9,1)*$E717%/$D717,"")</f>
        <v>4127.5</v>
      </c>
      <c r="Y717" s="119">
        <f t="shared" ref="Y717:Y780" si="107">IF($K717&gt;0,$K717*1000*$F717%/$D717,"")</f>
        <v>742.95000000000016</v>
      </c>
      <c r="Z717" s="119">
        <f t="shared" ref="Z717:Z780" si="108">IF($K717&gt;0,$K717*1000*$G717%/$D717,"")</f>
        <v>1651</v>
      </c>
    </row>
    <row r="718" spans="1:26">
      <c r="A718" s="144">
        <f>IF(D718="","",SUBTOTAL(3,$D$11:D718))</f>
        <v>518</v>
      </c>
      <c r="B718" s="144" t="s">
        <v>1111</v>
      </c>
      <c r="C718" s="149" t="s">
        <v>1112</v>
      </c>
      <c r="D718" s="145">
        <v>200</v>
      </c>
      <c r="E718" s="145">
        <v>10</v>
      </c>
      <c r="F718" s="152">
        <v>1.8</v>
      </c>
      <c r="G718" s="145">
        <v>4</v>
      </c>
      <c r="H718" s="145"/>
      <c r="I718" s="152"/>
      <c r="J718" s="144">
        <v>0</v>
      </c>
      <c r="K718" s="121">
        <v>12726</v>
      </c>
      <c r="L718" s="80">
        <f t="shared" si="102"/>
        <v>0</v>
      </c>
      <c r="M718" s="186"/>
      <c r="N718" s="186"/>
      <c r="O718" s="186"/>
      <c r="P718" s="186">
        <f t="shared" si="103"/>
        <v>10100</v>
      </c>
      <c r="Q718" s="186">
        <f t="shared" si="104"/>
        <v>10100</v>
      </c>
      <c r="R718" s="186">
        <f t="shared" si="105"/>
        <v>10100</v>
      </c>
      <c r="S718" s="204" t="s">
        <v>1992</v>
      </c>
      <c r="T718" s="204" t="s">
        <v>1992</v>
      </c>
      <c r="U718" s="137"/>
      <c r="V718" s="137"/>
      <c r="W718" s="137"/>
      <c r="X718" s="119">
        <f t="shared" si="106"/>
        <v>6363</v>
      </c>
      <c r="Y718" s="119">
        <f t="shared" si="107"/>
        <v>1145.3400000000001</v>
      </c>
      <c r="Z718" s="119">
        <f t="shared" si="108"/>
        <v>2545.1999999999998</v>
      </c>
    </row>
    <row r="719" spans="1:26">
      <c r="A719" s="144">
        <f>IF(D719="","",SUBTOTAL(3,$D$11:D719))</f>
        <v>519</v>
      </c>
      <c r="B719" s="144" t="s">
        <v>1113</v>
      </c>
      <c r="C719" s="149" t="s">
        <v>1114</v>
      </c>
      <c r="D719" s="145">
        <v>200</v>
      </c>
      <c r="E719" s="145">
        <v>10</v>
      </c>
      <c r="F719" s="152">
        <v>1.8</v>
      </c>
      <c r="G719" s="145">
        <v>4</v>
      </c>
      <c r="H719" s="145"/>
      <c r="I719" s="152"/>
      <c r="J719" s="144">
        <v>0</v>
      </c>
      <c r="K719" s="121">
        <v>4815</v>
      </c>
      <c r="L719" s="80">
        <f t="shared" si="102"/>
        <v>0</v>
      </c>
      <c r="M719" s="186"/>
      <c r="N719" s="186"/>
      <c r="O719" s="186"/>
      <c r="P719" s="186">
        <f t="shared" si="103"/>
        <v>3800</v>
      </c>
      <c r="Q719" s="186">
        <f t="shared" si="104"/>
        <v>3800</v>
      </c>
      <c r="R719" s="186">
        <f t="shared" si="105"/>
        <v>3800</v>
      </c>
      <c r="S719" s="204" t="s">
        <v>1992</v>
      </c>
      <c r="T719" s="204" t="s">
        <v>1992</v>
      </c>
      <c r="U719" s="137"/>
      <c r="V719" s="137"/>
      <c r="W719" s="137"/>
      <c r="X719" s="119">
        <f t="shared" si="106"/>
        <v>2407.5</v>
      </c>
      <c r="Y719" s="119">
        <f t="shared" si="107"/>
        <v>433.35000000000008</v>
      </c>
      <c r="Z719" s="119">
        <f t="shared" si="108"/>
        <v>963</v>
      </c>
    </row>
    <row r="720" spans="1:26">
      <c r="A720" s="144">
        <f>IF(D720="","",SUBTOTAL(3,$D$11:D720))</f>
        <v>520</v>
      </c>
      <c r="B720" s="144" t="s">
        <v>1115</v>
      </c>
      <c r="C720" s="149" t="s">
        <v>1116</v>
      </c>
      <c r="D720" s="145">
        <v>200</v>
      </c>
      <c r="E720" s="145">
        <v>10</v>
      </c>
      <c r="F720" s="152">
        <v>1.8</v>
      </c>
      <c r="G720" s="145">
        <v>4</v>
      </c>
      <c r="H720" s="145"/>
      <c r="I720" s="152"/>
      <c r="J720" s="144">
        <v>0</v>
      </c>
      <c r="K720" s="121">
        <v>5618</v>
      </c>
      <c r="L720" s="80">
        <f t="shared" si="102"/>
        <v>0</v>
      </c>
      <c r="M720" s="186"/>
      <c r="N720" s="186"/>
      <c r="O720" s="186"/>
      <c r="P720" s="186">
        <f t="shared" si="103"/>
        <v>4400</v>
      </c>
      <c r="Q720" s="186">
        <f t="shared" si="104"/>
        <v>4400</v>
      </c>
      <c r="R720" s="186">
        <f t="shared" si="105"/>
        <v>4400</v>
      </c>
      <c r="S720" s="204" t="s">
        <v>1992</v>
      </c>
      <c r="T720" s="204" t="s">
        <v>1992</v>
      </c>
      <c r="U720" s="137"/>
      <c r="V720" s="137"/>
      <c r="W720" s="137"/>
      <c r="X720" s="119">
        <f t="shared" si="106"/>
        <v>2809</v>
      </c>
      <c r="Y720" s="119">
        <f t="shared" si="107"/>
        <v>505.62000000000006</v>
      </c>
      <c r="Z720" s="119">
        <f t="shared" si="108"/>
        <v>1123.5999999999999</v>
      </c>
    </row>
    <row r="721" spans="1:26">
      <c r="A721" s="144">
        <f>IF(D721="","",SUBTOTAL(3,$D$11:D721))</f>
        <v>521</v>
      </c>
      <c r="B721" s="144" t="s">
        <v>1117</v>
      </c>
      <c r="C721" s="149" t="s">
        <v>1118</v>
      </c>
      <c r="D721" s="145">
        <v>200</v>
      </c>
      <c r="E721" s="145">
        <v>10</v>
      </c>
      <c r="F721" s="152">
        <v>4</v>
      </c>
      <c r="G721" s="145">
        <v>4</v>
      </c>
      <c r="H721" s="145"/>
      <c r="I721" s="152"/>
      <c r="J721" s="144">
        <v>0</v>
      </c>
      <c r="K721" s="121">
        <v>14217</v>
      </c>
      <c r="L721" s="80">
        <f t="shared" si="102"/>
        <v>0</v>
      </c>
      <c r="M721" s="186"/>
      <c r="N721" s="186"/>
      <c r="O721" s="186"/>
      <c r="P721" s="186">
        <f t="shared" si="103"/>
        <v>12800</v>
      </c>
      <c r="Q721" s="186">
        <f t="shared" si="104"/>
        <v>12800</v>
      </c>
      <c r="R721" s="186">
        <f t="shared" si="105"/>
        <v>12800</v>
      </c>
      <c r="S721" s="204" t="s">
        <v>1992</v>
      </c>
      <c r="T721" s="204" t="s">
        <v>1992</v>
      </c>
      <c r="U721" s="137"/>
      <c r="V721" s="137"/>
      <c r="W721" s="137"/>
      <c r="X721" s="119">
        <f t="shared" si="106"/>
        <v>7108.5</v>
      </c>
      <c r="Y721" s="119">
        <f t="shared" si="107"/>
        <v>2843.4</v>
      </c>
      <c r="Z721" s="119">
        <f t="shared" si="108"/>
        <v>2843.4</v>
      </c>
    </row>
    <row r="722" spans="1:26">
      <c r="A722" s="144">
        <f>IF(D722="","",SUBTOTAL(3,$D$11:D722))</f>
        <v>522</v>
      </c>
      <c r="B722" s="144" t="s">
        <v>1119</v>
      </c>
      <c r="C722" s="149" t="s">
        <v>1120</v>
      </c>
      <c r="D722" s="145">
        <v>200</v>
      </c>
      <c r="E722" s="145">
        <v>10</v>
      </c>
      <c r="F722" s="152">
        <v>4.5</v>
      </c>
      <c r="G722" s="145">
        <v>4</v>
      </c>
      <c r="H722" s="145"/>
      <c r="I722" s="152"/>
      <c r="J722" s="144">
        <v>0</v>
      </c>
      <c r="K722" s="121">
        <v>12268</v>
      </c>
      <c r="L722" s="80">
        <f t="shared" si="102"/>
        <v>0</v>
      </c>
      <c r="M722" s="186"/>
      <c r="N722" s="186"/>
      <c r="O722" s="186"/>
      <c r="P722" s="186">
        <f t="shared" si="103"/>
        <v>11300</v>
      </c>
      <c r="Q722" s="186">
        <f t="shared" si="104"/>
        <v>11300</v>
      </c>
      <c r="R722" s="186">
        <f t="shared" si="105"/>
        <v>11300</v>
      </c>
      <c r="S722" s="204" t="s">
        <v>1992</v>
      </c>
      <c r="T722" s="204" t="s">
        <v>1992</v>
      </c>
      <c r="U722" s="137"/>
      <c r="V722" s="137"/>
      <c r="W722" s="137"/>
      <c r="X722" s="119">
        <f t="shared" si="106"/>
        <v>6134</v>
      </c>
      <c r="Y722" s="119">
        <f t="shared" si="107"/>
        <v>2760.3</v>
      </c>
      <c r="Z722" s="119">
        <f t="shared" si="108"/>
        <v>2453.6</v>
      </c>
    </row>
    <row r="723" spans="1:26">
      <c r="A723" s="144">
        <f>IF(D723="","",SUBTOTAL(3,$D$11:D723))</f>
        <v>523</v>
      </c>
      <c r="B723" s="144" t="s">
        <v>1121</v>
      </c>
      <c r="C723" s="149" t="s">
        <v>1122</v>
      </c>
      <c r="D723" s="145">
        <v>200</v>
      </c>
      <c r="E723" s="145">
        <v>10</v>
      </c>
      <c r="F723" s="152">
        <v>4</v>
      </c>
      <c r="G723" s="145">
        <v>4</v>
      </c>
      <c r="H723" s="145"/>
      <c r="I723" s="152"/>
      <c r="J723" s="144">
        <v>0</v>
      </c>
      <c r="K723" s="121">
        <v>12268</v>
      </c>
      <c r="L723" s="80">
        <f t="shared" si="102"/>
        <v>0</v>
      </c>
      <c r="M723" s="186"/>
      <c r="N723" s="186"/>
      <c r="O723" s="186"/>
      <c r="P723" s="186">
        <f t="shared" si="103"/>
        <v>11000</v>
      </c>
      <c r="Q723" s="186">
        <f t="shared" si="104"/>
        <v>11000</v>
      </c>
      <c r="R723" s="186">
        <f t="shared" si="105"/>
        <v>11000</v>
      </c>
      <c r="S723" s="204" t="s">
        <v>1992</v>
      </c>
      <c r="T723" s="204" t="s">
        <v>1992</v>
      </c>
      <c r="U723" s="137"/>
      <c r="V723" s="137"/>
      <c r="W723" s="137"/>
      <c r="X723" s="119">
        <f t="shared" si="106"/>
        <v>6134</v>
      </c>
      <c r="Y723" s="119">
        <f t="shared" si="107"/>
        <v>2453.6</v>
      </c>
      <c r="Z723" s="119">
        <f t="shared" si="108"/>
        <v>2453.6</v>
      </c>
    </row>
    <row r="724" spans="1:26">
      <c r="A724" s="144">
        <f>IF(D724="","",SUBTOTAL(3,$D$11:D724))</f>
        <v>524</v>
      </c>
      <c r="B724" s="144" t="s">
        <v>1123</v>
      </c>
      <c r="C724" s="149" t="s">
        <v>1124</v>
      </c>
      <c r="D724" s="145">
        <v>250</v>
      </c>
      <c r="E724" s="145">
        <v>10</v>
      </c>
      <c r="F724" s="152">
        <v>4</v>
      </c>
      <c r="G724" s="145">
        <v>4</v>
      </c>
      <c r="H724" s="145"/>
      <c r="I724" s="152"/>
      <c r="J724" s="144">
        <v>0</v>
      </c>
      <c r="K724" s="121">
        <v>7796</v>
      </c>
      <c r="L724" s="80">
        <f t="shared" si="102"/>
        <v>0</v>
      </c>
      <c r="M724" s="186"/>
      <c r="N724" s="186"/>
      <c r="O724" s="186"/>
      <c r="P724" s="186">
        <f t="shared" si="103"/>
        <v>5600</v>
      </c>
      <c r="Q724" s="186">
        <f t="shared" si="104"/>
        <v>5600</v>
      </c>
      <c r="R724" s="186">
        <f t="shared" si="105"/>
        <v>5600</v>
      </c>
      <c r="S724" s="204" t="s">
        <v>1992</v>
      </c>
      <c r="T724" s="204" t="s">
        <v>1992</v>
      </c>
      <c r="U724" s="137"/>
      <c r="V724" s="137"/>
      <c r="W724" s="137"/>
      <c r="X724" s="119">
        <f t="shared" si="106"/>
        <v>3118.4</v>
      </c>
      <c r="Y724" s="119">
        <f t="shared" si="107"/>
        <v>1247.3599999999999</v>
      </c>
      <c r="Z724" s="119">
        <f t="shared" si="108"/>
        <v>1247.3599999999999</v>
      </c>
    </row>
    <row r="725" spans="1:26">
      <c r="A725" s="144">
        <f>IF(D725="","",SUBTOTAL(3,$D$11:D725))</f>
        <v>525</v>
      </c>
      <c r="B725" s="144" t="s">
        <v>1125</v>
      </c>
      <c r="C725" s="149" t="s">
        <v>1126</v>
      </c>
      <c r="D725" s="145">
        <v>200</v>
      </c>
      <c r="E725" s="145">
        <v>10</v>
      </c>
      <c r="F725" s="152">
        <v>4.5</v>
      </c>
      <c r="G725" s="145">
        <v>4</v>
      </c>
      <c r="H725" s="145"/>
      <c r="I725" s="152"/>
      <c r="J725" s="144">
        <v>0</v>
      </c>
      <c r="K725" s="121">
        <v>3783</v>
      </c>
      <c r="L725" s="80">
        <f t="shared" si="102"/>
        <v>0</v>
      </c>
      <c r="M725" s="186"/>
      <c r="N725" s="186"/>
      <c r="O725" s="186"/>
      <c r="P725" s="186">
        <f t="shared" si="103"/>
        <v>3500</v>
      </c>
      <c r="Q725" s="186">
        <f t="shared" si="104"/>
        <v>3500</v>
      </c>
      <c r="R725" s="186">
        <f t="shared" si="105"/>
        <v>3500</v>
      </c>
      <c r="S725" s="204" t="s">
        <v>1992</v>
      </c>
      <c r="T725" s="204" t="s">
        <v>1992</v>
      </c>
      <c r="U725" s="137"/>
      <c r="V725" s="137"/>
      <c r="W725" s="137"/>
      <c r="X725" s="119">
        <f t="shared" si="106"/>
        <v>1891.5</v>
      </c>
      <c r="Y725" s="119">
        <f t="shared" si="107"/>
        <v>851.17499999999995</v>
      </c>
      <c r="Z725" s="119">
        <f t="shared" si="108"/>
        <v>756.6</v>
      </c>
    </row>
    <row r="726" spans="1:26" ht="31.5">
      <c r="A726" s="144">
        <f>IF(D726="","",SUBTOTAL(3,$D$11:D726))</f>
        <v>526</v>
      </c>
      <c r="B726" s="144" t="s">
        <v>1127</v>
      </c>
      <c r="C726" s="149" t="s">
        <v>1128</v>
      </c>
      <c r="D726" s="145">
        <v>200</v>
      </c>
      <c r="E726" s="145">
        <v>10</v>
      </c>
      <c r="F726" s="152">
        <v>4</v>
      </c>
      <c r="G726" s="145">
        <v>4</v>
      </c>
      <c r="H726" s="145"/>
      <c r="I726" s="152"/>
      <c r="J726" s="144">
        <v>0</v>
      </c>
      <c r="K726" s="121">
        <v>10319</v>
      </c>
      <c r="L726" s="80">
        <f t="shared" si="102"/>
        <v>0</v>
      </c>
      <c r="M726" s="186"/>
      <c r="N726" s="186"/>
      <c r="O726" s="186"/>
      <c r="P726" s="186">
        <f t="shared" si="103"/>
        <v>9300</v>
      </c>
      <c r="Q726" s="186">
        <f t="shared" si="104"/>
        <v>9300</v>
      </c>
      <c r="R726" s="186">
        <f t="shared" si="105"/>
        <v>9300</v>
      </c>
      <c r="S726" s="204" t="s">
        <v>1992</v>
      </c>
      <c r="T726" s="204" t="s">
        <v>1992</v>
      </c>
      <c r="U726" s="137"/>
      <c r="V726" s="137"/>
      <c r="W726" s="137"/>
      <c r="X726" s="119">
        <f t="shared" si="106"/>
        <v>5159.5</v>
      </c>
      <c r="Y726" s="119">
        <f t="shared" si="107"/>
        <v>2063.8000000000002</v>
      </c>
      <c r="Z726" s="119">
        <f t="shared" si="108"/>
        <v>2063.8000000000002</v>
      </c>
    </row>
    <row r="727" spans="1:26">
      <c r="A727" s="144">
        <f>IF(D727="","",SUBTOTAL(3,$D$11:D727))</f>
        <v>527</v>
      </c>
      <c r="B727" s="144" t="s">
        <v>1129</v>
      </c>
      <c r="C727" s="149" t="s">
        <v>1130</v>
      </c>
      <c r="D727" s="145">
        <v>150</v>
      </c>
      <c r="E727" s="145">
        <v>30</v>
      </c>
      <c r="F727" s="152">
        <v>6.5</v>
      </c>
      <c r="G727" s="145">
        <v>4</v>
      </c>
      <c r="H727" s="145"/>
      <c r="I727" s="152"/>
      <c r="J727" s="144">
        <v>0</v>
      </c>
      <c r="K727" s="121">
        <v>803</v>
      </c>
      <c r="L727" s="80">
        <f t="shared" si="102"/>
        <v>0</v>
      </c>
      <c r="M727" s="186"/>
      <c r="N727" s="186"/>
      <c r="O727" s="186"/>
      <c r="P727" s="186">
        <f t="shared" si="103"/>
        <v>2200</v>
      </c>
      <c r="Q727" s="186">
        <f t="shared" si="104"/>
        <v>2200</v>
      </c>
      <c r="R727" s="186">
        <f t="shared" si="105"/>
        <v>2200</v>
      </c>
      <c r="S727" s="204" t="s">
        <v>1992</v>
      </c>
      <c r="T727" s="204" t="s">
        <v>1992</v>
      </c>
      <c r="U727" s="137"/>
      <c r="V727" s="137"/>
      <c r="W727" s="137"/>
      <c r="X727" s="119">
        <f t="shared" si="106"/>
        <v>1606</v>
      </c>
      <c r="Y727" s="119">
        <f t="shared" si="107"/>
        <v>347.96666666666664</v>
      </c>
      <c r="Z727" s="119">
        <f t="shared" si="108"/>
        <v>214.13333333333333</v>
      </c>
    </row>
    <row r="728" spans="1:26">
      <c r="A728" s="144">
        <f>IF(D728="","",SUBTOTAL(3,$D$11:D728))</f>
        <v>528</v>
      </c>
      <c r="B728" s="144" t="s">
        <v>1131</v>
      </c>
      <c r="C728" s="149" t="s">
        <v>1132</v>
      </c>
      <c r="D728" s="145">
        <v>150</v>
      </c>
      <c r="E728" s="145">
        <v>30</v>
      </c>
      <c r="F728" s="152">
        <v>6.5</v>
      </c>
      <c r="G728" s="145">
        <v>4</v>
      </c>
      <c r="H728" s="145"/>
      <c r="I728" s="152"/>
      <c r="J728" s="144">
        <v>0</v>
      </c>
      <c r="K728" s="121">
        <v>1032</v>
      </c>
      <c r="L728" s="80">
        <f t="shared" si="102"/>
        <v>0</v>
      </c>
      <c r="M728" s="186"/>
      <c r="N728" s="186"/>
      <c r="O728" s="186"/>
      <c r="P728" s="186">
        <f t="shared" si="103"/>
        <v>2800</v>
      </c>
      <c r="Q728" s="186">
        <f t="shared" si="104"/>
        <v>2800</v>
      </c>
      <c r="R728" s="186">
        <f t="shared" si="105"/>
        <v>2800</v>
      </c>
      <c r="S728" s="204" t="s">
        <v>1992</v>
      </c>
      <c r="T728" s="204" t="s">
        <v>1992</v>
      </c>
      <c r="U728" s="137"/>
      <c r="V728" s="137"/>
      <c r="W728" s="137"/>
      <c r="X728" s="119">
        <f t="shared" si="106"/>
        <v>2064</v>
      </c>
      <c r="Y728" s="119">
        <f t="shared" si="107"/>
        <v>447.2</v>
      </c>
      <c r="Z728" s="119">
        <f t="shared" si="108"/>
        <v>275.2</v>
      </c>
    </row>
    <row r="729" spans="1:26">
      <c r="A729" s="144">
        <f>IF(D729="","",SUBTOTAL(3,$D$11:D729))</f>
        <v>529</v>
      </c>
      <c r="B729" s="144" t="s">
        <v>1133</v>
      </c>
      <c r="C729" s="149" t="s">
        <v>1134</v>
      </c>
      <c r="D729" s="145">
        <v>200</v>
      </c>
      <c r="E729" s="145">
        <v>10</v>
      </c>
      <c r="F729" s="152">
        <v>3.5</v>
      </c>
      <c r="G729" s="145">
        <v>4</v>
      </c>
      <c r="H729" s="145"/>
      <c r="I729" s="152"/>
      <c r="J729" s="144">
        <v>0</v>
      </c>
      <c r="K729" s="121">
        <v>7567</v>
      </c>
      <c r="L729" s="80">
        <f t="shared" si="102"/>
        <v>0</v>
      </c>
      <c r="M729" s="186"/>
      <c r="N729" s="186"/>
      <c r="O729" s="186"/>
      <c r="P729" s="186">
        <f t="shared" si="103"/>
        <v>6600</v>
      </c>
      <c r="Q729" s="186">
        <f t="shared" si="104"/>
        <v>6600</v>
      </c>
      <c r="R729" s="186">
        <f t="shared" si="105"/>
        <v>6600</v>
      </c>
      <c r="S729" s="204" t="s">
        <v>1992</v>
      </c>
      <c r="T729" s="204" t="s">
        <v>1992</v>
      </c>
      <c r="U729" s="137"/>
      <c r="V729" s="137"/>
      <c r="W729" s="137"/>
      <c r="X729" s="119">
        <f t="shared" si="106"/>
        <v>3783.5</v>
      </c>
      <c r="Y729" s="119">
        <f t="shared" si="107"/>
        <v>1324.2249999999999</v>
      </c>
      <c r="Z729" s="119">
        <f t="shared" si="108"/>
        <v>1513.4</v>
      </c>
    </row>
    <row r="730" spans="1:26">
      <c r="A730" s="144">
        <f>IF(D730="","",SUBTOTAL(3,$D$11:D730))</f>
        <v>530</v>
      </c>
      <c r="B730" s="144" t="s">
        <v>1135</v>
      </c>
      <c r="C730" s="149" t="s">
        <v>1136</v>
      </c>
      <c r="D730" s="145">
        <v>200</v>
      </c>
      <c r="E730" s="145">
        <v>10</v>
      </c>
      <c r="F730" s="152">
        <v>3.5</v>
      </c>
      <c r="G730" s="145">
        <v>4</v>
      </c>
      <c r="H730" s="145"/>
      <c r="I730" s="152"/>
      <c r="J730" s="144">
        <v>0</v>
      </c>
      <c r="K730" s="121">
        <v>6306</v>
      </c>
      <c r="L730" s="80">
        <f t="shared" si="102"/>
        <v>0</v>
      </c>
      <c r="M730" s="186"/>
      <c r="N730" s="186"/>
      <c r="O730" s="186"/>
      <c r="P730" s="186">
        <f t="shared" si="103"/>
        <v>5500</v>
      </c>
      <c r="Q730" s="186">
        <f t="shared" si="104"/>
        <v>5500</v>
      </c>
      <c r="R730" s="186">
        <f t="shared" si="105"/>
        <v>5500</v>
      </c>
      <c r="S730" s="204" t="s">
        <v>1992</v>
      </c>
      <c r="T730" s="204" t="s">
        <v>1992</v>
      </c>
      <c r="U730" s="137"/>
      <c r="V730" s="137"/>
      <c r="W730" s="137"/>
      <c r="X730" s="119">
        <f t="shared" si="106"/>
        <v>3153</v>
      </c>
      <c r="Y730" s="119">
        <f t="shared" si="107"/>
        <v>1103.5500000000002</v>
      </c>
      <c r="Z730" s="119">
        <f t="shared" si="108"/>
        <v>1261.2</v>
      </c>
    </row>
    <row r="731" spans="1:26" ht="31.5">
      <c r="A731" s="144">
        <f>IF(D731="","",SUBTOTAL(3,$D$11:D731))</f>
        <v>531</v>
      </c>
      <c r="B731" s="144" t="s">
        <v>1137</v>
      </c>
      <c r="C731" s="149" t="s">
        <v>1138</v>
      </c>
      <c r="D731" s="145">
        <v>200</v>
      </c>
      <c r="E731" s="145">
        <v>10</v>
      </c>
      <c r="F731" s="152">
        <v>3.5</v>
      </c>
      <c r="G731" s="145">
        <v>4</v>
      </c>
      <c r="H731" s="145"/>
      <c r="I731" s="152"/>
      <c r="J731" s="144">
        <v>0</v>
      </c>
      <c r="K731" s="121">
        <v>19949</v>
      </c>
      <c r="L731" s="80">
        <f t="shared" si="102"/>
        <v>0</v>
      </c>
      <c r="M731" s="186"/>
      <c r="N731" s="186"/>
      <c r="O731" s="186"/>
      <c r="P731" s="186">
        <f t="shared" si="103"/>
        <v>17500</v>
      </c>
      <c r="Q731" s="186">
        <f t="shared" si="104"/>
        <v>17500</v>
      </c>
      <c r="R731" s="186">
        <f t="shared" si="105"/>
        <v>17500</v>
      </c>
      <c r="S731" s="204" t="s">
        <v>1992</v>
      </c>
      <c r="T731" s="204" t="s">
        <v>1992</v>
      </c>
      <c r="U731" s="137"/>
      <c r="V731" s="137"/>
      <c r="W731" s="137"/>
      <c r="X731" s="119">
        <f t="shared" si="106"/>
        <v>9974.5</v>
      </c>
      <c r="Y731" s="119">
        <f t="shared" si="107"/>
        <v>3491.0750000000007</v>
      </c>
      <c r="Z731" s="119">
        <f t="shared" si="108"/>
        <v>3989.8</v>
      </c>
    </row>
    <row r="732" spans="1:26" ht="31.5">
      <c r="A732" s="144">
        <f>IF(D732="","",SUBTOTAL(3,$D$11:D732))</f>
        <v>532</v>
      </c>
      <c r="B732" s="144" t="s">
        <v>1139</v>
      </c>
      <c r="C732" s="149" t="s">
        <v>1140</v>
      </c>
      <c r="D732" s="145">
        <v>200</v>
      </c>
      <c r="E732" s="145">
        <v>10</v>
      </c>
      <c r="F732" s="152">
        <v>3.5</v>
      </c>
      <c r="G732" s="145">
        <v>4</v>
      </c>
      <c r="H732" s="145"/>
      <c r="I732" s="152"/>
      <c r="J732" s="144">
        <v>0</v>
      </c>
      <c r="K732" s="121">
        <v>16968</v>
      </c>
      <c r="L732" s="80">
        <f t="shared" si="102"/>
        <v>0</v>
      </c>
      <c r="M732" s="186"/>
      <c r="N732" s="186"/>
      <c r="O732" s="186"/>
      <c r="P732" s="186">
        <f t="shared" si="103"/>
        <v>14800</v>
      </c>
      <c r="Q732" s="186">
        <f t="shared" si="104"/>
        <v>14800</v>
      </c>
      <c r="R732" s="186">
        <f t="shared" si="105"/>
        <v>14800</v>
      </c>
      <c r="S732" s="204" t="s">
        <v>1992</v>
      </c>
      <c r="T732" s="204" t="s">
        <v>1992</v>
      </c>
      <c r="U732" s="137"/>
      <c r="V732" s="137"/>
      <c r="W732" s="137"/>
      <c r="X732" s="119">
        <f t="shared" si="106"/>
        <v>8484</v>
      </c>
      <c r="Y732" s="119">
        <f t="shared" si="107"/>
        <v>2969.4</v>
      </c>
      <c r="Z732" s="119">
        <f t="shared" si="108"/>
        <v>3393.6</v>
      </c>
    </row>
    <row r="733" spans="1:26" ht="31.5">
      <c r="A733" s="144">
        <f>IF(D733="","",SUBTOTAL(3,$D$11:D733))</f>
        <v>533</v>
      </c>
      <c r="B733" s="144" t="s">
        <v>1141</v>
      </c>
      <c r="C733" s="149" t="s">
        <v>1142</v>
      </c>
      <c r="D733" s="145">
        <v>200</v>
      </c>
      <c r="E733" s="145">
        <v>10</v>
      </c>
      <c r="F733" s="152">
        <v>4.5</v>
      </c>
      <c r="G733" s="145">
        <v>4</v>
      </c>
      <c r="H733" s="145"/>
      <c r="I733" s="152"/>
      <c r="J733" s="144">
        <v>0</v>
      </c>
      <c r="K733" s="121">
        <v>6306</v>
      </c>
      <c r="L733" s="80">
        <f t="shared" si="102"/>
        <v>0</v>
      </c>
      <c r="M733" s="186"/>
      <c r="N733" s="186"/>
      <c r="O733" s="186"/>
      <c r="P733" s="186">
        <f t="shared" si="103"/>
        <v>5800</v>
      </c>
      <c r="Q733" s="186">
        <f t="shared" si="104"/>
        <v>5800</v>
      </c>
      <c r="R733" s="186">
        <f t="shared" si="105"/>
        <v>5800</v>
      </c>
      <c r="S733" s="204" t="s">
        <v>1992</v>
      </c>
      <c r="T733" s="204" t="s">
        <v>1992</v>
      </c>
      <c r="U733" s="137"/>
      <c r="V733" s="137"/>
      <c r="W733" s="137"/>
      <c r="X733" s="119">
        <f t="shared" si="106"/>
        <v>3153</v>
      </c>
      <c r="Y733" s="119">
        <f t="shared" si="107"/>
        <v>1418.85</v>
      </c>
      <c r="Z733" s="119">
        <f t="shared" si="108"/>
        <v>1261.2</v>
      </c>
    </row>
    <row r="734" spans="1:26">
      <c r="A734" s="144">
        <f>IF(D734="","",SUBTOTAL(3,$D$11:D734))</f>
        <v>534</v>
      </c>
      <c r="B734" s="144" t="s">
        <v>1143</v>
      </c>
      <c r="C734" s="149" t="s">
        <v>1144</v>
      </c>
      <c r="D734" s="145">
        <v>200</v>
      </c>
      <c r="E734" s="145">
        <v>10</v>
      </c>
      <c r="F734" s="152">
        <v>3</v>
      </c>
      <c r="G734" s="145">
        <v>4</v>
      </c>
      <c r="H734" s="145"/>
      <c r="I734" s="152"/>
      <c r="J734" s="144">
        <v>0</v>
      </c>
      <c r="K734" s="121">
        <v>2637</v>
      </c>
      <c r="L734" s="80">
        <f t="shared" si="102"/>
        <v>0</v>
      </c>
      <c r="M734" s="186"/>
      <c r="N734" s="186"/>
      <c r="O734" s="186"/>
      <c r="P734" s="186">
        <f t="shared" si="103"/>
        <v>2200</v>
      </c>
      <c r="Q734" s="186">
        <f t="shared" si="104"/>
        <v>2200</v>
      </c>
      <c r="R734" s="186">
        <f t="shared" si="105"/>
        <v>2200</v>
      </c>
      <c r="S734" s="204" t="s">
        <v>1992</v>
      </c>
      <c r="T734" s="204" t="s">
        <v>1992</v>
      </c>
      <c r="U734" s="137"/>
      <c r="V734" s="137"/>
      <c r="W734" s="137"/>
      <c r="X734" s="119">
        <f t="shared" si="106"/>
        <v>1318.5</v>
      </c>
      <c r="Y734" s="119">
        <f t="shared" si="107"/>
        <v>395.55</v>
      </c>
      <c r="Z734" s="119">
        <f t="shared" si="108"/>
        <v>527.4</v>
      </c>
    </row>
    <row r="735" spans="1:26" ht="31.5">
      <c r="A735" s="144">
        <f>IF(D735="","",SUBTOTAL(3,$D$11:D735))</f>
        <v>535</v>
      </c>
      <c r="B735" s="144" t="s">
        <v>1145</v>
      </c>
      <c r="C735" s="149" t="s">
        <v>1146</v>
      </c>
      <c r="D735" s="145">
        <v>200</v>
      </c>
      <c r="E735" s="145">
        <v>10</v>
      </c>
      <c r="F735" s="152">
        <v>3</v>
      </c>
      <c r="G735" s="145">
        <v>4</v>
      </c>
      <c r="H735" s="145"/>
      <c r="I735" s="152"/>
      <c r="J735" s="144">
        <v>0</v>
      </c>
      <c r="K735" s="121">
        <v>17198</v>
      </c>
      <c r="L735" s="80">
        <f t="shared" si="102"/>
        <v>0</v>
      </c>
      <c r="M735" s="186"/>
      <c r="N735" s="186"/>
      <c r="O735" s="186"/>
      <c r="P735" s="186">
        <f t="shared" si="103"/>
        <v>14600</v>
      </c>
      <c r="Q735" s="186">
        <f t="shared" si="104"/>
        <v>14600</v>
      </c>
      <c r="R735" s="186">
        <f t="shared" si="105"/>
        <v>14600</v>
      </c>
      <c r="S735" s="204" t="s">
        <v>1992</v>
      </c>
      <c r="T735" s="204" t="s">
        <v>1992</v>
      </c>
      <c r="U735" s="137"/>
      <c r="V735" s="137"/>
      <c r="W735" s="137"/>
      <c r="X735" s="119">
        <f t="shared" si="106"/>
        <v>8599</v>
      </c>
      <c r="Y735" s="119">
        <f t="shared" si="107"/>
        <v>2579.6999999999998</v>
      </c>
      <c r="Z735" s="119">
        <f t="shared" si="108"/>
        <v>3439.6</v>
      </c>
    </row>
    <row r="736" spans="1:26">
      <c r="A736" s="144">
        <f>IF(D736="","",SUBTOTAL(3,$D$11:D736))</f>
        <v>536</v>
      </c>
      <c r="B736" s="144" t="s">
        <v>1147</v>
      </c>
      <c r="C736" s="149" t="s">
        <v>1148</v>
      </c>
      <c r="D736" s="145">
        <v>200</v>
      </c>
      <c r="E736" s="145">
        <v>10</v>
      </c>
      <c r="F736" s="152">
        <v>2.2000000000000002</v>
      </c>
      <c r="G736" s="145">
        <v>4</v>
      </c>
      <c r="H736" s="145"/>
      <c r="I736" s="152"/>
      <c r="J736" s="144">
        <v>0</v>
      </c>
      <c r="K736" s="121">
        <v>163950</v>
      </c>
      <c r="L736" s="80">
        <f t="shared" si="102"/>
        <v>0</v>
      </c>
      <c r="M736" s="186"/>
      <c r="N736" s="186"/>
      <c r="O736" s="186"/>
      <c r="P736" s="186">
        <f t="shared" si="103"/>
        <v>124600</v>
      </c>
      <c r="Q736" s="186">
        <f t="shared" si="104"/>
        <v>124600</v>
      </c>
      <c r="R736" s="186">
        <f t="shared" si="105"/>
        <v>124600</v>
      </c>
      <c r="S736" s="204" t="s">
        <v>1992</v>
      </c>
      <c r="T736" s="204" t="s">
        <v>1992</v>
      </c>
      <c r="U736" s="137"/>
      <c r="V736" s="137"/>
      <c r="W736" s="137"/>
      <c r="X736" s="119">
        <f t="shared" si="106"/>
        <v>73777.5</v>
      </c>
      <c r="Y736" s="119">
        <f t="shared" si="107"/>
        <v>18034.500000000004</v>
      </c>
      <c r="Z736" s="119">
        <f t="shared" si="108"/>
        <v>32790</v>
      </c>
    </row>
    <row r="737" spans="1:26">
      <c r="A737" s="144">
        <f>IF(D737="","",SUBTOTAL(3,$D$11:D737))</f>
        <v>537</v>
      </c>
      <c r="B737" s="144" t="s">
        <v>1149</v>
      </c>
      <c r="C737" s="149" t="s">
        <v>1150</v>
      </c>
      <c r="D737" s="145">
        <v>200</v>
      </c>
      <c r="E737" s="145">
        <v>10</v>
      </c>
      <c r="F737" s="152">
        <v>1.6</v>
      </c>
      <c r="G737" s="145">
        <v>4</v>
      </c>
      <c r="H737" s="145"/>
      <c r="I737" s="152"/>
      <c r="J737" s="144">
        <v>0</v>
      </c>
      <c r="K737" s="121">
        <v>779854</v>
      </c>
      <c r="L737" s="80">
        <f t="shared" si="102"/>
        <v>0</v>
      </c>
      <c r="M737" s="186"/>
      <c r="N737" s="186"/>
      <c r="O737" s="186"/>
      <c r="P737" s="186">
        <f t="shared" si="103"/>
        <v>569300</v>
      </c>
      <c r="Q737" s="186">
        <f t="shared" si="104"/>
        <v>569300</v>
      </c>
      <c r="R737" s="186">
        <f t="shared" si="105"/>
        <v>569300</v>
      </c>
      <c r="S737" s="204" t="s">
        <v>1992</v>
      </c>
      <c r="T737" s="204" t="s">
        <v>1992</v>
      </c>
      <c r="U737" s="137"/>
      <c r="V737" s="137"/>
      <c r="W737" s="137"/>
      <c r="X737" s="119">
        <f t="shared" si="106"/>
        <v>350934.3</v>
      </c>
      <c r="Y737" s="119">
        <f t="shared" si="107"/>
        <v>62388.32</v>
      </c>
      <c r="Z737" s="119">
        <f t="shared" si="108"/>
        <v>155970.79999999999</v>
      </c>
    </row>
    <row r="738" spans="1:26">
      <c r="A738" s="144">
        <f>IF(D738="","",SUBTOTAL(3,$D$11:D738))</f>
        <v>538</v>
      </c>
      <c r="B738" s="144" t="s">
        <v>1151</v>
      </c>
      <c r="C738" s="149" t="s">
        <v>1152</v>
      </c>
      <c r="D738" s="145">
        <v>200</v>
      </c>
      <c r="E738" s="145">
        <v>10</v>
      </c>
      <c r="F738" s="152">
        <v>3</v>
      </c>
      <c r="G738" s="145">
        <v>4</v>
      </c>
      <c r="H738" s="145"/>
      <c r="I738" s="152"/>
      <c r="J738" s="144">
        <v>0</v>
      </c>
      <c r="K738" s="121">
        <v>17886</v>
      </c>
      <c r="L738" s="80">
        <f t="shared" si="102"/>
        <v>0</v>
      </c>
      <c r="M738" s="186"/>
      <c r="N738" s="186"/>
      <c r="O738" s="186"/>
      <c r="P738" s="186">
        <f t="shared" si="103"/>
        <v>15200</v>
      </c>
      <c r="Q738" s="186">
        <f t="shared" si="104"/>
        <v>15200</v>
      </c>
      <c r="R738" s="186">
        <f t="shared" si="105"/>
        <v>15200</v>
      </c>
      <c r="S738" s="204" t="s">
        <v>1992</v>
      </c>
      <c r="T738" s="204" t="s">
        <v>1992</v>
      </c>
      <c r="U738" s="137"/>
      <c r="V738" s="137"/>
      <c r="W738" s="137"/>
      <c r="X738" s="119">
        <f t="shared" si="106"/>
        <v>8943</v>
      </c>
      <c r="Y738" s="119">
        <f t="shared" si="107"/>
        <v>2682.9</v>
      </c>
      <c r="Z738" s="119">
        <f t="shared" si="108"/>
        <v>3577.2</v>
      </c>
    </row>
    <row r="739" spans="1:26">
      <c r="A739" s="144">
        <f>IF(D739="","",SUBTOTAL(3,$D$11:D739))</f>
        <v>539</v>
      </c>
      <c r="B739" s="144" t="s">
        <v>1153</v>
      </c>
      <c r="C739" s="149" t="s">
        <v>1154</v>
      </c>
      <c r="D739" s="145">
        <v>200</v>
      </c>
      <c r="E739" s="145">
        <v>10</v>
      </c>
      <c r="F739" s="152">
        <v>2.2000000000000002</v>
      </c>
      <c r="G739" s="145">
        <v>4</v>
      </c>
      <c r="H739" s="145"/>
      <c r="I739" s="152"/>
      <c r="J739" s="144">
        <v>0</v>
      </c>
      <c r="K739" s="121">
        <v>7796</v>
      </c>
      <c r="L739" s="80">
        <f t="shared" si="102"/>
        <v>0</v>
      </c>
      <c r="M739" s="186"/>
      <c r="N739" s="186"/>
      <c r="O739" s="186"/>
      <c r="P739" s="186">
        <f t="shared" si="103"/>
        <v>6300</v>
      </c>
      <c r="Q739" s="186">
        <f t="shared" si="104"/>
        <v>6300</v>
      </c>
      <c r="R739" s="186">
        <f t="shared" si="105"/>
        <v>6300</v>
      </c>
      <c r="S739" s="204" t="s">
        <v>1992</v>
      </c>
      <c r="T739" s="204" t="s">
        <v>1992</v>
      </c>
      <c r="U739" s="137"/>
      <c r="V739" s="137"/>
      <c r="W739" s="137"/>
      <c r="X739" s="119">
        <f t="shared" si="106"/>
        <v>3898</v>
      </c>
      <c r="Y739" s="119">
        <f t="shared" si="107"/>
        <v>857.56000000000017</v>
      </c>
      <c r="Z739" s="119">
        <f t="shared" si="108"/>
        <v>1559.2</v>
      </c>
    </row>
    <row r="740" spans="1:26">
      <c r="A740" s="144">
        <f>IF(D740="","",SUBTOTAL(3,$D$11:D740))</f>
        <v>540</v>
      </c>
      <c r="B740" s="144" t="s">
        <v>1155</v>
      </c>
      <c r="C740" s="149" t="s">
        <v>1156</v>
      </c>
      <c r="D740" s="145">
        <v>200</v>
      </c>
      <c r="E740" s="145">
        <v>10</v>
      </c>
      <c r="F740" s="152">
        <v>2.2000000000000002</v>
      </c>
      <c r="G740" s="145">
        <v>4</v>
      </c>
      <c r="H740" s="145"/>
      <c r="I740" s="152"/>
      <c r="J740" s="144">
        <v>0</v>
      </c>
      <c r="K740" s="121">
        <v>166931</v>
      </c>
      <c r="L740" s="80">
        <f t="shared" si="102"/>
        <v>0</v>
      </c>
      <c r="M740" s="186"/>
      <c r="N740" s="186"/>
      <c r="O740" s="186"/>
      <c r="P740" s="186">
        <f t="shared" si="103"/>
        <v>126900</v>
      </c>
      <c r="Q740" s="186">
        <f t="shared" si="104"/>
        <v>126900</v>
      </c>
      <c r="R740" s="186">
        <f t="shared" si="105"/>
        <v>126900</v>
      </c>
      <c r="S740" s="204" t="s">
        <v>1992</v>
      </c>
      <c r="T740" s="204" t="s">
        <v>1992</v>
      </c>
      <c r="U740" s="137"/>
      <c r="V740" s="137"/>
      <c r="W740" s="137"/>
      <c r="X740" s="119">
        <f t="shared" si="106"/>
        <v>75118.95</v>
      </c>
      <c r="Y740" s="119">
        <f t="shared" si="107"/>
        <v>18362.410000000003</v>
      </c>
      <c r="Z740" s="119">
        <f t="shared" si="108"/>
        <v>33386.199999999997</v>
      </c>
    </row>
    <row r="741" spans="1:26" ht="31.5">
      <c r="A741" s="144">
        <f>IF(D741="","",SUBTOTAL(3,$D$11:D741))</f>
        <v>541</v>
      </c>
      <c r="B741" s="144" t="s">
        <v>1157</v>
      </c>
      <c r="C741" s="149" t="s">
        <v>1158</v>
      </c>
      <c r="D741" s="145">
        <v>200</v>
      </c>
      <c r="E741" s="145">
        <v>10</v>
      </c>
      <c r="F741" s="152">
        <v>3.5</v>
      </c>
      <c r="G741" s="145">
        <v>4</v>
      </c>
      <c r="H741" s="145"/>
      <c r="I741" s="152"/>
      <c r="J741" s="144">
        <v>0</v>
      </c>
      <c r="K741" s="121">
        <v>72574</v>
      </c>
      <c r="L741" s="80">
        <f t="shared" si="102"/>
        <v>0</v>
      </c>
      <c r="M741" s="186"/>
      <c r="N741" s="186"/>
      <c r="O741" s="186"/>
      <c r="P741" s="186">
        <f t="shared" si="103"/>
        <v>59900</v>
      </c>
      <c r="Q741" s="186">
        <f t="shared" si="104"/>
        <v>59900</v>
      </c>
      <c r="R741" s="186">
        <f t="shared" si="105"/>
        <v>59900</v>
      </c>
      <c r="S741" s="204" t="s">
        <v>1992</v>
      </c>
      <c r="T741" s="204" t="s">
        <v>1992</v>
      </c>
      <c r="U741" s="137"/>
      <c r="V741" s="137"/>
      <c r="W741" s="137"/>
      <c r="X741" s="119">
        <f t="shared" si="106"/>
        <v>32658.3</v>
      </c>
      <c r="Y741" s="119">
        <f t="shared" si="107"/>
        <v>12700.450000000003</v>
      </c>
      <c r="Z741" s="119">
        <f t="shared" si="108"/>
        <v>14514.8</v>
      </c>
    </row>
    <row r="742" spans="1:26">
      <c r="A742" s="144">
        <f>IF(D742="","",SUBTOTAL(3,$D$11:D742))</f>
        <v>542</v>
      </c>
      <c r="B742" s="144" t="s">
        <v>1159</v>
      </c>
      <c r="C742" s="149" t="s">
        <v>1160</v>
      </c>
      <c r="D742" s="145">
        <v>200</v>
      </c>
      <c r="E742" s="145">
        <v>10</v>
      </c>
      <c r="F742" s="152">
        <v>3.5</v>
      </c>
      <c r="G742" s="145">
        <v>4</v>
      </c>
      <c r="H742" s="145"/>
      <c r="I742" s="152"/>
      <c r="J742" s="144">
        <v>0</v>
      </c>
      <c r="K742" s="121">
        <v>67071</v>
      </c>
      <c r="L742" s="80">
        <f t="shared" si="102"/>
        <v>0</v>
      </c>
      <c r="M742" s="186"/>
      <c r="N742" s="186"/>
      <c r="O742" s="186"/>
      <c r="P742" s="186">
        <f t="shared" si="103"/>
        <v>55300</v>
      </c>
      <c r="Q742" s="186">
        <f t="shared" si="104"/>
        <v>55300</v>
      </c>
      <c r="R742" s="186">
        <f t="shared" si="105"/>
        <v>55300</v>
      </c>
      <c r="S742" s="204" t="s">
        <v>1992</v>
      </c>
      <c r="T742" s="204" t="s">
        <v>1992</v>
      </c>
      <c r="U742" s="137"/>
      <c r="V742" s="137"/>
      <c r="W742" s="137"/>
      <c r="X742" s="119">
        <f t="shared" si="106"/>
        <v>30181.95</v>
      </c>
      <c r="Y742" s="119">
        <f t="shared" si="107"/>
        <v>11737.424999999999</v>
      </c>
      <c r="Z742" s="119">
        <f t="shared" si="108"/>
        <v>13414.2</v>
      </c>
    </row>
    <row r="743" spans="1:26">
      <c r="A743" s="144">
        <f>IF(D743="","",SUBTOTAL(3,$D$11:D743))</f>
        <v>543</v>
      </c>
      <c r="B743" s="144" t="s">
        <v>1161</v>
      </c>
      <c r="C743" s="149" t="s">
        <v>1162</v>
      </c>
      <c r="D743" s="145">
        <v>200</v>
      </c>
      <c r="E743" s="145">
        <v>10</v>
      </c>
      <c r="F743" s="152">
        <v>4.2</v>
      </c>
      <c r="G743" s="145">
        <v>4</v>
      </c>
      <c r="H743" s="145"/>
      <c r="I743" s="152"/>
      <c r="J743" s="144">
        <v>0</v>
      </c>
      <c r="K743" s="121">
        <v>10319</v>
      </c>
      <c r="L743" s="80">
        <f t="shared" si="102"/>
        <v>0</v>
      </c>
      <c r="M743" s="186"/>
      <c r="N743" s="186"/>
      <c r="O743" s="186"/>
      <c r="P743" s="186">
        <f t="shared" si="103"/>
        <v>9400</v>
      </c>
      <c r="Q743" s="186">
        <f t="shared" si="104"/>
        <v>9400</v>
      </c>
      <c r="R743" s="186">
        <f t="shared" si="105"/>
        <v>9400</v>
      </c>
      <c r="S743" s="204" t="s">
        <v>1992</v>
      </c>
      <c r="T743" s="204" t="s">
        <v>1992</v>
      </c>
      <c r="U743" s="137"/>
      <c r="V743" s="137"/>
      <c r="W743" s="137"/>
      <c r="X743" s="119">
        <f t="shared" si="106"/>
        <v>5159.5</v>
      </c>
      <c r="Y743" s="119">
        <f t="shared" si="107"/>
        <v>2166.9899999999998</v>
      </c>
      <c r="Z743" s="119">
        <f t="shared" si="108"/>
        <v>2063.8000000000002</v>
      </c>
    </row>
    <row r="744" spans="1:26">
      <c r="A744" s="144">
        <f>IF(D744="","",SUBTOTAL(3,$D$11:D744))</f>
        <v>544</v>
      </c>
      <c r="B744" s="144" t="s">
        <v>1163</v>
      </c>
      <c r="C744" s="149" t="s">
        <v>1164</v>
      </c>
      <c r="D744" s="145">
        <v>200</v>
      </c>
      <c r="E744" s="145">
        <v>10</v>
      </c>
      <c r="F744" s="152">
        <v>3</v>
      </c>
      <c r="G744" s="145">
        <v>4</v>
      </c>
      <c r="H744" s="145"/>
      <c r="I744" s="152"/>
      <c r="J744" s="144">
        <v>0</v>
      </c>
      <c r="K744" s="121">
        <v>17886</v>
      </c>
      <c r="L744" s="80">
        <f t="shared" si="102"/>
        <v>0</v>
      </c>
      <c r="M744" s="186"/>
      <c r="N744" s="186"/>
      <c r="O744" s="186"/>
      <c r="P744" s="186">
        <f t="shared" si="103"/>
        <v>15200</v>
      </c>
      <c r="Q744" s="186">
        <f t="shared" si="104"/>
        <v>15200</v>
      </c>
      <c r="R744" s="186">
        <f t="shared" si="105"/>
        <v>15200</v>
      </c>
      <c r="S744" s="204" t="s">
        <v>1992</v>
      </c>
      <c r="T744" s="204" t="s">
        <v>1992</v>
      </c>
      <c r="U744" s="137"/>
      <c r="V744" s="137"/>
      <c r="W744" s="137"/>
      <c r="X744" s="119">
        <f t="shared" si="106"/>
        <v>8943</v>
      </c>
      <c r="Y744" s="119">
        <f t="shared" si="107"/>
        <v>2682.9</v>
      </c>
      <c r="Z744" s="119">
        <f t="shared" si="108"/>
        <v>3577.2</v>
      </c>
    </row>
    <row r="745" spans="1:26">
      <c r="A745" s="144">
        <f>IF(D745="","",SUBTOTAL(3,$D$11:D745))</f>
        <v>545</v>
      </c>
      <c r="B745" s="144" t="s">
        <v>1165</v>
      </c>
      <c r="C745" s="149" t="s">
        <v>1166</v>
      </c>
      <c r="D745" s="145">
        <v>200</v>
      </c>
      <c r="E745" s="145">
        <v>10</v>
      </c>
      <c r="F745" s="152">
        <v>2.2000000000000002</v>
      </c>
      <c r="G745" s="145">
        <v>4</v>
      </c>
      <c r="H745" s="145"/>
      <c r="I745" s="152"/>
      <c r="J745" s="144">
        <v>0</v>
      </c>
      <c r="K745" s="121">
        <v>264728</v>
      </c>
      <c r="L745" s="80">
        <f t="shared" si="102"/>
        <v>0</v>
      </c>
      <c r="M745" s="186"/>
      <c r="N745" s="186"/>
      <c r="O745" s="186"/>
      <c r="P745" s="186">
        <f t="shared" si="103"/>
        <v>201200</v>
      </c>
      <c r="Q745" s="186">
        <f t="shared" si="104"/>
        <v>201200</v>
      </c>
      <c r="R745" s="186">
        <f t="shared" si="105"/>
        <v>201200</v>
      </c>
      <c r="S745" s="204" t="s">
        <v>1992</v>
      </c>
      <c r="T745" s="204" t="s">
        <v>1992</v>
      </c>
      <c r="U745" s="137"/>
      <c r="V745" s="137"/>
      <c r="W745" s="137"/>
      <c r="X745" s="119">
        <f t="shared" si="106"/>
        <v>119127.6</v>
      </c>
      <c r="Y745" s="119">
        <f t="shared" si="107"/>
        <v>29120.080000000005</v>
      </c>
      <c r="Z745" s="119">
        <f t="shared" si="108"/>
        <v>52945.599999999999</v>
      </c>
    </row>
    <row r="746" spans="1:26">
      <c r="A746" s="144">
        <f>IF(D746="","",SUBTOTAL(3,$D$11:D746))</f>
        <v>546</v>
      </c>
      <c r="B746" s="144" t="s">
        <v>1167</v>
      </c>
      <c r="C746" s="149" t="s">
        <v>1168</v>
      </c>
      <c r="D746" s="145">
        <v>200</v>
      </c>
      <c r="E746" s="145">
        <v>10</v>
      </c>
      <c r="F746" s="152">
        <v>2.5</v>
      </c>
      <c r="G746" s="145">
        <v>4</v>
      </c>
      <c r="H746" s="145"/>
      <c r="I746" s="152"/>
      <c r="J746" s="144">
        <v>0</v>
      </c>
      <c r="K746" s="121">
        <v>78994</v>
      </c>
      <c r="L746" s="80">
        <f t="shared" si="102"/>
        <v>0</v>
      </c>
      <c r="M746" s="186"/>
      <c r="N746" s="186"/>
      <c r="O746" s="186"/>
      <c r="P746" s="186">
        <f t="shared" si="103"/>
        <v>61200</v>
      </c>
      <c r="Q746" s="186">
        <f t="shared" si="104"/>
        <v>61200</v>
      </c>
      <c r="R746" s="186">
        <f t="shared" si="105"/>
        <v>61200</v>
      </c>
      <c r="S746" s="204" t="s">
        <v>1992</v>
      </c>
      <c r="T746" s="204" t="s">
        <v>1992</v>
      </c>
      <c r="U746" s="137"/>
      <c r="V746" s="137"/>
      <c r="W746" s="137"/>
      <c r="X746" s="119">
        <f t="shared" si="106"/>
        <v>35547.300000000003</v>
      </c>
      <c r="Y746" s="119">
        <f t="shared" si="107"/>
        <v>9874.25</v>
      </c>
      <c r="Z746" s="119">
        <f t="shared" si="108"/>
        <v>15798.8</v>
      </c>
    </row>
    <row r="747" spans="1:26" ht="31.5">
      <c r="A747" s="144">
        <f>IF(D747="","",SUBTOTAL(3,$D$11:D747))</f>
        <v>547</v>
      </c>
      <c r="B747" s="144" t="s">
        <v>1169</v>
      </c>
      <c r="C747" s="149" t="s">
        <v>1170</v>
      </c>
      <c r="D747" s="145">
        <v>200</v>
      </c>
      <c r="E747" s="145">
        <v>10</v>
      </c>
      <c r="F747" s="152">
        <v>3.5</v>
      </c>
      <c r="G747" s="145">
        <v>4</v>
      </c>
      <c r="H747" s="145"/>
      <c r="I747" s="152"/>
      <c r="J747" s="144">
        <v>0</v>
      </c>
      <c r="K747" s="121">
        <v>8369</v>
      </c>
      <c r="L747" s="80">
        <f t="shared" si="102"/>
        <v>0</v>
      </c>
      <c r="M747" s="186"/>
      <c r="N747" s="186"/>
      <c r="O747" s="186"/>
      <c r="P747" s="186">
        <f t="shared" si="103"/>
        <v>7300</v>
      </c>
      <c r="Q747" s="186">
        <f t="shared" si="104"/>
        <v>7300</v>
      </c>
      <c r="R747" s="186">
        <f t="shared" si="105"/>
        <v>7300</v>
      </c>
      <c r="S747" s="204" t="s">
        <v>1992</v>
      </c>
      <c r="T747" s="204" t="s">
        <v>1992</v>
      </c>
      <c r="U747" s="137"/>
      <c r="V747" s="137"/>
      <c r="W747" s="137"/>
      <c r="X747" s="119">
        <f t="shared" si="106"/>
        <v>4184.5</v>
      </c>
      <c r="Y747" s="119">
        <f t="shared" si="107"/>
        <v>1464.575</v>
      </c>
      <c r="Z747" s="119">
        <f t="shared" si="108"/>
        <v>1673.8</v>
      </c>
    </row>
    <row r="748" spans="1:26">
      <c r="A748" s="144">
        <f>IF(D748="","",SUBTOTAL(3,$D$11:D748))</f>
        <v>548</v>
      </c>
      <c r="B748" s="144" t="s">
        <v>1171</v>
      </c>
      <c r="C748" s="149" t="s">
        <v>1172</v>
      </c>
      <c r="D748" s="145">
        <v>200</v>
      </c>
      <c r="E748" s="145">
        <v>10</v>
      </c>
      <c r="F748" s="152">
        <v>3.5</v>
      </c>
      <c r="G748" s="145">
        <v>4</v>
      </c>
      <c r="H748" s="145"/>
      <c r="I748" s="152"/>
      <c r="J748" s="144">
        <v>0</v>
      </c>
      <c r="K748" s="121">
        <v>7796</v>
      </c>
      <c r="L748" s="80">
        <f t="shared" si="102"/>
        <v>0</v>
      </c>
      <c r="M748" s="186"/>
      <c r="N748" s="186"/>
      <c r="O748" s="186"/>
      <c r="P748" s="186">
        <f t="shared" si="103"/>
        <v>6800</v>
      </c>
      <c r="Q748" s="186">
        <f t="shared" si="104"/>
        <v>6800</v>
      </c>
      <c r="R748" s="186">
        <f t="shared" si="105"/>
        <v>6800</v>
      </c>
      <c r="S748" s="204" t="s">
        <v>1992</v>
      </c>
      <c r="T748" s="204" t="s">
        <v>1992</v>
      </c>
      <c r="U748" s="137"/>
      <c r="V748" s="137"/>
      <c r="W748" s="137"/>
      <c r="X748" s="119">
        <f t="shared" si="106"/>
        <v>3898</v>
      </c>
      <c r="Y748" s="119">
        <f t="shared" si="107"/>
        <v>1364.3</v>
      </c>
      <c r="Z748" s="119">
        <f t="shared" si="108"/>
        <v>1559.2</v>
      </c>
    </row>
    <row r="749" spans="1:26">
      <c r="A749" s="144">
        <f>IF(D749="","",SUBTOTAL(3,$D$11:D749))</f>
        <v>549</v>
      </c>
      <c r="B749" s="144" t="s">
        <v>1173</v>
      </c>
      <c r="C749" s="149" t="s">
        <v>1174</v>
      </c>
      <c r="D749" s="145">
        <v>200</v>
      </c>
      <c r="E749" s="145">
        <v>10</v>
      </c>
      <c r="F749" s="152">
        <v>3.5</v>
      </c>
      <c r="G749" s="145">
        <v>4</v>
      </c>
      <c r="H749" s="145"/>
      <c r="I749" s="152"/>
      <c r="J749" s="144">
        <v>0</v>
      </c>
      <c r="K749" s="121">
        <v>21440</v>
      </c>
      <c r="L749" s="80">
        <f t="shared" si="102"/>
        <v>0</v>
      </c>
      <c r="M749" s="186"/>
      <c r="N749" s="186"/>
      <c r="O749" s="186"/>
      <c r="P749" s="186">
        <f t="shared" si="103"/>
        <v>18800</v>
      </c>
      <c r="Q749" s="186">
        <f t="shared" si="104"/>
        <v>18800</v>
      </c>
      <c r="R749" s="186">
        <f t="shared" si="105"/>
        <v>18800</v>
      </c>
      <c r="S749" s="204" t="s">
        <v>1992</v>
      </c>
      <c r="T749" s="204" t="s">
        <v>1992</v>
      </c>
      <c r="U749" s="137"/>
      <c r="V749" s="137"/>
      <c r="W749" s="137"/>
      <c r="X749" s="119">
        <f t="shared" si="106"/>
        <v>10720</v>
      </c>
      <c r="Y749" s="119">
        <f t="shared" si="107"/>
        <v>3752.0000000000005</v>
      </c>
      <c r="Z749" s="119">
        <f t="shared" si="108"/>
        <v>4288</v>
      </c>
    </row>
    <row r="750" spans="1:26">
      <c r="A750" s="144">
        <f>IF(D750="","",SUBTOTAL(3,$D$11:D750))</f>
        <v>550</v>
      </c>
      <c r="B750" s="144" t="s">
        <v>1175</v>
      </c>
      <c r="C750" s="149" t="s">
        <v>1176</v>
      </c>
      <c r="D750" s="145">
        <v>200</v>
      </c>
      <c r="E750" s="145">
        <v>10</v>
      </c>
      <c r="F750" s="152">
        <v>3.5</v>
      </c>
      <c r="G750" s="145">
        <v>4</v>
      </c>
      <c r="H750" s="145"/>
      <c r="I750" s="152"/>
      <c r="J750" s="144">
        <v>0</v>
      </c>
      <c r="K750" s="121">
        <v>35656</v>
      </c>
      <c r="L750" s="80">
        <f t="shared" si="102"/>
        <v>0</v>
      </c>
      <c r="M750" s="186"/>
      <c r="N750" s="186"/>
      <c r="O750" s="186"/>
      <c r="P750" s="186">
        <f t="shared" si="103"/>
        <v>29400</v>
      </c>
      <c r="Q750" s="186">
        <f t="shared" si="104"/>
        <v>29400</v>
      </c>
      <c r="R750" s="186">
        <f t="shared" si="105"/>
        <v>29400</v>
      </c>
      <c r="S750" s="204" t="s">
        <v>1992</v>
      </c>
      <c r="T750" s="204" t="s">
        <v>1992</v>
      </c>
      <c r="U750" s="137"/>
      <c r="V750" s="137"/>
      <c r="W750" s="137"/>
      <c r="X750" s="119">
        <f t="shared" si="106"/>
        <v>16045.2</v>
      </c>
      <c r="Y750" s="119">
        <f t="shared" si="107"/>
        <v>6239.8000000000011</v>
      </c>
      <c r="Z750" s="119">
        <f t="shared" si="108"/>
        <v>7131.2</v>
      </c>
    </row>
    <row r="751" spans="1:26">
      <c r="A751" s="144">
        <f>IF(D751="","",SUBTOTAL(3,$D$11:D751))</f>
        <v>551</v>
      </c>
      <c r="B751" s="144" t="s">
        <v>1177</v>
      </c>
      <c r="C751" s="149" t="s">
        <v>1178</v>
      </c>
      <c r="D751" s="145">
        <v>200</v>
      </c>
      <c r="E751" s="145">
        <v>10</v>
      </c>
      <c r="F751" s="152">
        <v>3.5</v>
      </c>
      <c r="G751" s="145">
        <v>4</v>
      </c>
      <c r="H751" s="145"/>
      <c r="I751" s="152"/>
      <c r="J751" s="144">
        <v>0</v>
      </c>
      <c r="K751" s="121">
        <v>47695</v>
      </c>
      <c r="L751" s="80">
        <f t="shared" si="102"/>
        <v>0</v>
      </c>
      <c r="M751" s="186"/>
      <c r="N751" s="186"/>
      <c r="O751" s="186"/>
      <c r="P751" s="186">
        <f t="shared" si="103"/>
        <v>39300</v>
      </c>
      <c r="Q751" s="186">
        <f t="shared" si="104"/>
        <v>39300</v>
      </c>
      <c r="R751" s="186">
        <f t="shared" si="105"/>
        <v>39300</v>
      </c>
      <c r="S751" s="204" t="s">
        <v>1992</v>
      </c>
      <c r="T751" s="204" t="s">
        <v>1992</v>
      </c>
      <c r="U751" s="137"/>
      <c r="V751" s="137"/>
      <c r="W751" s="137"/>
      <c r="X751" s="119">
        <f t="shared" si="106"/>
        <v>21462.75</v>
      </c>
      <c r="Y751" s="119">
        <f t="shared" si="107"/>
        <v>8346.6250000000018</v>
      </c>
      <c r="Z751" s="119">
        <f t="shared" si="108"/>
        <v>9539</v>
      </c>
    </row>
    <row r="752" spans="1:26">
      <c r="A752" s="144">
        <f>IF(D752="","",SUBTOTAL(3,$D$11:D752))</f>
        <v>552</v>
      </c>
      <c r="B752" s="144" t="s">
        <v>1179</v>
      </c>
      <c r="C752" s="149" t="s">
        <v>1180</v>
      </c>
      <c r="D752" s="145">
        <v>200</v>
      </c>
      <c r="E752" s="145">
        <v>10</v>
      </c>
      <c r="F752" s="152">
        <v>3.5</v>
      </c>
      <c r="G752" s="145">
        <v>4</v>
      </c>
      <c r="H752" s="145"/>
      <c r="I752" s="152"/>
      <c r="J752" s="144">
        <v>0</v>
      </c>
      <c r="K752" s="121">
        <v>62000</v>
      </c>
      <c r="L752" s="80">
        <f t="shared" si="102"/>
        <v>0</v>
      </c>
      <c r="M752" s="186"/>
      <c r="N752" s="186"/>
      <c r="O752" s="186"/>
      <c r="P752" s="186">
        <f t="shared" si="103"/>
        <v>51200</v>
      </c>
      <c r="Q752" s="186">
        <f t="shared" si="104"/>
        <v>51200</v>
      </c>
      <c r="R752" s="186">
        <f t="shared" si="105"/>
        <v>51200</v>
      </c>
      <c r="S752" s="204" t="s">
        <v>1992</v>
      </c>
      <c r="T752" s="204" t="s">
        <v>1992</v>
      </c>
      <c r="U752" s="137"/>
      <c r="V752" s="137"/>
      <c r="W752" s="137"/>
      <c r="X752" s="119">
        <f t="shared" si="106"/>
        <v>27900</v>
      </c>
      <c r="Y752" s="119">
        <f t="shared" si="107"/>
        <v>10850</v>
      </c>
      <c r="Z752" s="119">
        <f t="shared" si="108"/>
        <v>12400</v>
      </c>
    </row>
    <row r="753" spans="1:26" ht="31.5">
      <c r="A753" s="144">
        <f>IF(D753="","",SUBTOTAL(3,$D$11:D753))</f>
        <v>553</v>
      </c>
      <c r="B753" s="144" t="s">
        <v>1181</v>
      </c>
      <c r="C753" s="149" t="s">
        <v>1182</v>
      </c>
      <c r="D753" s="145">
        <v>200</v>
      </c>
      <c r="E753" s="145">
        <v>10</v>
      </c>
      <c r="F753" s="152">
        <v>3.5</v>
      </c>
      <c r="G753" s="145">
        <v>4</v>
      </c>
      <c r="H753" s="145"/>
      <c r="I753" s="152"/>
      <c r="J753" s="144">
        <v>0</v>
      </c>
      <c r="K753" s="121">
        <v>52166</v>
      </c>
      <c r="L753" s="80">
        <f t="shared" si="102"/>
        <v>0</v>
      </c>
      <c r="M753" s="186"/>
      <c r="N753" s="186"/>
      <c r="O753" s="186"/>
      <c r="P753" s="186">
        <f t="shared" si="103"/>
        <v>43000</v>
      </c>
      <c r="Q753" s="186">
        <f t="shared" si="104"/>
        <v>43000</v>
      </c>
      <c r="R753" s="186">
        <f t="shared" si="105"/>
        <v>43000</v>
      </c>
      <c r="S753" s="204" t="s">
        <v>1992</v>
      </c>
      <c r="T753" s="204" t="s">
        <v>1992</v>
      </c>
      <c r="U753" s="137"/>
      <c r="V753" s="137"/>
      <c r="W753" s="137"/>
      <c r="X753" s="119">
        <f t="shared" si="106"/>
        <v>23474.7</v>
      </c>
      <c r="Y753" s="119">
        <f t="shared" si="107"/>
        <v>9129.0500000000011</v>
      </c>
      <c r="Z753" s="119">
        <f t="shared" si="108"/>
        <v>10433.200000000001</v>
      </c>
    </row>
    <row r="754" spans="1:26" ht="31.5">
      <c r="A754" s="144">
        <f>IF(D754="","",SUBTOTAL(3,$D$11:D754))</f>
        <v>554</v>
      </c>
      <c r="B754" s="144" t="s">
        <v>1183</v>
      </c>
      <c r="C754" s="149" t="s">
        <v>1184</v>
      </c>
      <c r="D754" s="145">
        <v>200</v>
      </c>
      <c r="E754" s="145">
        <v>10</v>
      </c>
      <c r="F754" s="152">
        <v>3.5</v>
      </c>
      <c r="G754" s="145">
        <v>4</v>
      </c>
      <c r="H754" s="145"/>
      <c r="I754" s="152"/>
      <c r="J754" s="144">
        <v>0</v>
      </c>
      <c r="K754" s="121">
        <v>28892</v>
      </c>
      <c r="L754" s="80">
        <f t="shared" si="102"/>
        <v>0</v>
      </c>
      <c r="M754" s="186"/>
      <c r="N754" s="186"/>
      <c r="O754" s="186"/>
      <c r="P754" s="186">
        <f t="shared" si="103"/>
        <v>25300</v>
      </c>
      <c r="Q754" s="186">
        <f t="shared" si="104"/>
        <v>25300</v>
      </c>
      <c r="R754" s="186">
        <f t="shared" si="105"/>
        <v>25300</v>
      </c>
      <c r="S754" s="204" t="s">
        <v>1992</v>
      </c>
      <c r="T754" s="204" t="s">
        <v>1992</v>
      </c>
      <c r="U754" s="137"/>
      <c r="V754" s="137"/>
      <c r="W754" s="137"/>
      <c r="X754" s="119">
        <f t="shared" si="106"/>
        <v>14446</v>
      </c>
      <c r="Y754" s="119">
        <f t="shared" si="107"/>
        <v>5056.1000000000004</v>
      </c>
      <c r="Z754" s="119">
        <f t="shared" si="108"/>
        <v>5778.4</v>
      </c>
    </row>
    <row r="755" spans="1:26" ht="31.5">
      <c r="A755" s="144">
        <f>IF(D755="","",SUBTOTAL(3,$D$11:D755))</f>
        <v>555</v>
      </c>
      <c r="B755" s="144" t="s">
        <v>1185</v>
      </c>
      <c r="C755" s="149" t="s">
        <v>1186</v>
      </c>
      <c r="D755" s="145">
        <v>200</v>
      </c>
      <c r="E755" s="145">
        <v>10</v>
      </c>
      <c r="F755" s="152">
        <v>2.2000000000000002</v>
      </c>
      <c r="G755" s="145">
        <v>4</v>
      </c>
      <c r="H755" s="145"/>
      <c r="I755" s="152"/>
      <c r="J755" s="144">
        <v>0</v>
      </c>
      <c r="K755" s="121">
        <v>241340</v>
      </c>
      <c r="L755" s="80">
        <f t="shared" si="102"/>
        <v>0</v>
      </c>
      <c r="M755" s="186"/>
      <c r="N755" s="186"/>
      <c r="O755" s="186"/>
      <c r="P755" s="186">
        <f t="shared" si="103"/>
        <v>183400</v>
      </c>
      <c r="Q755" s="186">
        <f t="shared" si="104"/>
        <v>183400</v>
      </c>
      <c r="R755" s="186">
        <f t="shared" si="105"/>
        <v>183400</v>
      </c>
      <c r="S755" s="204" t="s">
        <v>1992</v>
      </c>
      <c r="T755" s="204" t="s">
        <v>1992</v>
      </c>
      <c r="U755" s="137"/>
      <c r="V755" s="137"/>
      <c r="W755" s="137"/>
      <c r="X755" s="119">
        <f t="shared" si="106"/>
        <v>108603</v>
      </c>
      <c r="Y755" s="119">
        <f t="shared" si="107"/>
        <v>26547.400000000005</v>
      </c>
      <c r="Z755" s="119">
        <f t="shared" si="108"/>
        <v>48268</v>
      </c>
    </row>
    <row r="756" spans="1:26">
      <c r="A756" s="144">
        <f>IF(D756="","",SUBTOTAL(3,$D$11:D756))</f>
        <v>556</v>
      </c>
      <c r="B756" s="144" t="s">
        <v>1187</v>
      </c>
      <c r="C756" s="149" t="s">
        <v>1188</v>
      </c>
      <c r="D756" s="145">
        <v>200</v>
      </c>
      <c r="E756" s="145">
        <v>10</v>
      </c>
      <c r="F756" s="152">
        <v>3.5</v>
      </c>
      <c r="G756" s="145">
        <v>4</v>
      </c>
      <c r="H756" s="145"/>
      <c r="I756" s="152"/>
      <c r="J756" s="144">
        <v>0</v>
      </c>
      <c r="K756" s="121">
        <v>37261</v>
      </c>
      <c r="L756" s="80">
        <f t="shared" si="102"/>
        <v>0</v>
      </c>
      <c r="M756" s="186"/>
      <c r="N756" s="186"/>
      <c r="O756" s="186"/>
      <c r="P756" s="186">
        <f t="shared" si="103"/>
        <v>30700</v>
      </c>
      <c r="Q756" s="186">
        <f t="shared" si="104"/>
        <v>30700</v>
      </c>
      <c r="R756" s="186">
        <f t="shared" si="105"/>
        <v>30700</v>
      </c>
      <c r="S756" s="204" t="s">
        <v>1992</v>
      </c>
      <c r="T756" s="204" t="s">
        <v>1992</v>
      </c>
      <c r="U756" s="137"/>
      <c r="V756" s="137"/>
      <c r="W756" s="137"/>
      <c r="X756" s="119">
        <f t="shared" si="106"/>
        <v>16767.45</v>
      </c>
      <c r="Y756" s="119">
        <f t="shared" si="107"/>
        <v>6520.6750000000011</v>
      </c>
      <c r="Z756" s="119">
        <f t="shared" si="108"/>
        <v>7452.2</v>
      </c>
    </row>
    <row r="757" spans="1:26" ht="31.5">
      <c r="A757" s="144">
        <f>IF(D757="","",SUBTOTAL(3,$D$11:D757))</f>
        <v>557</v>
      </c>
      <c r="B757" s="144" t="s">
        <v>1189</v>
      </c>
      <c r="C757" s="149" t="s">
        <v>1190</v>
      </c>
      <c r="D757" s="145">
        <v>200</v>
      </c>
      <c r="E757" s="145">
        <v>10</v>
      </c>
      <c r="F757" s="152">
        <v>3.5</v>
      </c>
      <c r="G757" s="145">
        <v>4</v>
      </c>
      <c r="H757" s="145"/>
      <c r="I757" s="152"/>
      <c r="J757" s="144">
        <v>0</v>
      </c>
      <c r="K757" s="121">
        <v>6306</v>
      </c>
      <c r="L757" s="80">
        <f t="shared" si="102"/>
        <v>0</v>
      </c>
      <c r="M757" s="186"/>
      <c r="N757" s="186"/>
      <c r="O757" s="186"/>
      <c r="P757" s="186">
        <f t="shared" si="103"/>
        <v>5500</v>
      </c>
      <c r="Q757" s="186">
        <f t="shared" si="104"/>
        <v>5500</v>
      </c>
      <c r="R757" s="186">
        <f t="shared" si="105"/>
        <v>5500</v>
      </c>
      <c r="S757" s="204" t="s">
        <v>1992</v>
      </c>
      <c r="T757" s="204" t="s">
        <v>1992</v>
      </c>
      <c r="U757" s="137"/>
      <c r="V757" s="137"/>
      <c r="W757" s="137"/>
      <c r="X757" s="119">
        <f t="shared" si="106"/>
        <v>3153</v>
      </c>
      <c r="Y757" s="119">
        <f t="shared" si="107"/>
        <v>1103.5500000000002</v>
      </c>
      <c r="Z757" s="119">
        <f t="shared" si="108"/>
        <v>1261.2</v>
      </c>
    </row>
    <row r="758" spans="1:26">
      <c r="A758" s="144">
        <f>IF(D758="","",SUBTOTAL(3,$D$11:D758))</f>
        <v>558</v>
      </c>
      <c r="B758" s="144" t="s">
        <v>1191</v>
      </c>
      <c r="C758" s="149" t="s">
        <v>1192</v>
      </c>
      <c r="D758" s="145">
        <v>200</v>
      </c>
      <c r="E758" s="145">
        <v>10</v>
      </c>
      <c r="F758" s="152">
        <v>2.5</v>
      </c>
      <c r="G758" s="145">
        <v>4</v>
      </c>
      <c r="H758" s="145"/>
      <c r="I758" s="152"/>
      <c r="J758" s="144">
        <v>0</v>
      </c>
      <c r="K758" s="121">
        <v>86447</v>
      </c>
      <c r="L758" s="80">
        <f t="shared" si="102"/>
        <v>0</v>
      </c>
      <c r="M758" s="186"/>
      <c r="N758" s="186"/>
      <c r="O758" s="186"/>
      <c r="P758" s="186">
        <f t="shared" si="103"/>
        <v>67000</v>
      </c>
      <c r="Q758" s="186">
        <f t="shared" si="104"/>
        <v>67000</v>
      </c>
      <c r="R758" s="186">
        <f t="shared" si="105"/>
        <v>67000</v>
      </c>
      <c r="S758" s="204" t="s">
        <v>1992</v>
      </c>
      <c r="T758" s="204" t="s">
        <v>1992</v>
      </c>
      <c r="U758" s="137"/>
      <c r="V758" s="137"/>
      <c r="W758" s="137"/>
      <c r="X758" s="119">
        <f t="shared" si="106"/>
        <v>38901.15</v>
      </c>
      <c r="Y758" s="119">
        <f t="shared" si="107"/>
        <v>10805.875</v>
      </c>
      <c r="Z758" s="119">
        <f t="shared" si="108"/>
        <v>17289.400000000001</v>
      </c>
    </row>
    <row r="759" spans="1:26">
      <c r="A759" s="144">
        <f>IF(D759="","",SUBTOTAL(3,$D$11:D759))</f>
        <v>559</v>
      </c>
      <c r="B759" s="144" t="s">
        <v>1193</v>
      </c>
      <c r="C759" s="149" t="s">
        <v>1194</v>
      </c>
      <c r="D759" s="145">
        <v>200</v>
      </c>
      <c r="E759" s="145">
        <v>10</v>
      </c>
      <c r="F759" s="152">
        <v>3.5</v>
      </c>
      <c r="G759" s="145">
        <v>4</v>
      </c>
      <c r="H759" s="145"/>
      <c r="I759" s="152"/>
      <c r="J759" s="144">
        <v>0</v>
      </c>
      <c r="K759" s="121">
        <v>9287</v>
      </c>
      <c r="L759" s="80">
        <f t="shared" si="102"/>
        <v>0</v>
      </c>
      <c r="M759" s="186"/>
      <c r="N759" s="186"/>
      <c r="O759" s="186"/>
      <c r="P759" s="186">
        <f t="shared" si="103"/>
        <v>8100</v>
      </c>
      <c r="Q759" s="186">
        <f t="shared" si="104"/>
        <v>8100</v>
      </c>
      <c r="R759" s="186">
        <f t="shared" si="105"/>
        <v>8100</v>
      </c>
      <c r="S759" s="204" t="s">
        <v>1992</v>
      </c>
      <c r="T759" s="204" t="s">
        <v>1992</v>
      </c>
      <c r="U759" s="137"/>
      <c r="V759" s="137"/>
      <c r="W759" s="137"/>
      <c r="X759" s="119">
        <f t="shared" si="106"/>
        <v>4643.5</v>
      </c>
      <c r="Y759" s="119">
        <f t="shared" si="107"/>
        <v>1625.2250000000004</v>
      </c>
      <c r="Z759" s="119">
        <f t="shared" si="108"/>
        <v>1857.4</v>
      </c>
    </row>
    <row r="760" spans="1:26">
      <c r="A760" s="144">
        <f>IF(D760="","",SUBTOTAL(3,$D$11:D760))</f>
        <v>560</v>
      </c>
      <c r="B760" s="144" t="s">
        <v>1195</v>
      </c>
      <c r="C760" s="149" t="s">
        <v>1196</v>
      </c>
      <c r="D760" s="145">
        <v>200</v>
      </c>
      <c r="E760" s="145">
        <v>10</v>
      </c>
      <c r="F760" s="152">
        <v>3.5</v>
      </c>
      <c r="G760" s="145">
        <v>4</v>
      </c>
      <c r="H760" s="145"/>
      <c r="I760" s="152"/>
      <c r="J760" s="144">
        <v>0</v>
      </c>
      <c r="K760" s="121">
        <v>8369</v>
      </c>
      <c r="L760" s="80">
        <f t="shared" si="102"/>
        <v>0</v>
      </c>
      <c r="M760" s="186"/>
      <c r="N760" s="186"/>
      <c r="O760" s="186"/>
      <c r="P760" s="186">
        <f t="shared" si="103"/>
        <v>7300</v>
      </c>
      <c r="Q760" s="186">
        <f t="shared" si="104"/>
        <v>7300</v>
      </c>
      <c r="R760" s="186">
        <f t="shared" si="105"/>
        <v>7300</v>
      </c>
      <c r="S760" s="204" t="s">
        <v>1992</v>
      </c>
      <c r="T760" s="204" t="s">
        <v>1992</v>
      </c>
      <c r="U760" s="137"/>
      <c r="V760" s="137"/>
      <c r="W760" s="137"/>
      <c r="X760" s="119">
        <f t="shared" si="106"/>
        <v>4184.5</v>
      </c>
      <c r="Y760" s="119">
        <f t="shared" si="107"/>
        <v>1464.575</v>
      </c>
      <c r="Z760" s="119">
        <f t="shared" si="108"/>
        <v>1673.8</v>
      </c>
    </row>
    <row r="761" spans="1:26" ht="31.5">
      <c r="A761" s="144">
        <f>IF(D761="","",SUBTOTAL(3,$D$11:D761))</f>
        <v>561</v>
      </c>
      <c r="B761" s="144" t="s">
        <v>1197</v>
      </c>
      <c r="C761" s="149" t="s">
        <v>1198</v>
      </c>
      <c r="D761" s="145">
        <v>200</v>
      </c>
      <c r="E761" s="145">
        <v>10</v>
      </c>
      <c r="F761" s="152">
        <v>2.5</v>
      </c>
      <c r="G761" s="145">
        <v>4</v>
      </c>
      <c r="H761" s="145"/>
      <c r="I761" s="152"/>
      <c r="J761" s="144">
        <v>0</v>
      </c>
      <c r="K761" s="121">
        <v>107772</v>
      </c>
      <c r="L761" s="80">
        <f t="shared" si="102"/>
        <v>0</v>
      </c>
      <c r="M761" s="186"/>
      <c r="N761" s="186"/>
      <c r="O761" s="186"/>
      <c r="P761" s="186">
        <f t="shared" si="103"/>
        <v>83500</v>
      </c>
      <c r="Q761" s="186">
        <f t="shared" si="104"/>
        <v>83500</v>
      </c>
      <c r="R761" s="186">
        <f t="shared" si="105"/>
        <v>83500</v>
      </c>
      <c r="S761" s="204" t="s">
        <v>1992</v>
      </c>
      <c r="T761" s="204" t="s">
        <v>1992</v>
      </c>
      <c r="U761" s="137"/>
      <c r="V761" s="137"/>
      <c r="W761" s="137"/>
      <c r="X761" s="119">
        <f t="shared" si="106"/>
        <v>48497.4</v>
      </c>
      <c r="Y761" s="119">
        <f t="shared" si="107"/>
        <v>13471.5</v>
      </c>
      <c r="Z761" s="119">
        <f t="shared" si="108"/>
        <v>21554.400000000001</v>
      </c>
    </row>
    <row r="762" spans="1:26" ht="47.25">
      <c r="A762" s="144">
        <f>IF(D762="","",SUBTOTAL(3,$D$11:D762))</f>
        <v>562</v>
      </c>
      <c r="B762" s="144" t="s">
        <v>1199</v>
      </c>
      <c r="C762" s="149" t="s">
        <v>1200</v>
      </c>
      <c r="D762" s="145">
        <v>200</v>
      </c>
      <c r="E762" s="145">
        <v>10</v>
      </c>
      <c r="F762" s="152">
        <v>2.5</v>
      </c>
      <c r="G762" s="145">
        <v>4</v>
      </c>
      <c r="H762" s="145"/>
      <c r="I762" s="152"/>
      <c r="J762" s="144">
        <v>0</v>
      </c>
      <c r="K762" s="121">
        <v>92408</v>
      </c>
      <c r="L762" s="80">
        <f t="shared" si="102"/>
        <v>0</v>
      </c>
      <c r="M762" s="186"/>
      <c r="N762" s="186"/>
      <c r="O762" s="186"/>
      <c r="P762" s="186">
        <f t="shared" si="103"/>
        <v>71600</v>
      </c>
      <c r="Q762" s="186">
        <f t="shared" si="104"/>
        <v>71600</v>
      </c>
      <c r="R762" s="186">
        <f t="shared" si="105"/>
        <v>71600</v>
      </c>
      <c r="S762" s="204" t="s">
        <v>1992</v>
      </c>
      <c r="T762" s="204" t="s">
        <v>1992</v>
      </c>
      <c r="U762" s="137"/>
      <c r="V762" s="137"/>
      <c r="W762" s="137"/>
      <c r="X762" s="119">
        <f t="shared" si="106"/>
        <v>41583.599999999999</v>
      </c>
      <c r="Y762" s="119">
        <f t="shared" si="107"/>
        <v>11551</v>
      </c>
      <c r="Z762" s="119">
        <f t="shared" si="108"/>
        <v>18481.599999999999</v>
      </c>
    </row>
    <row r="763" spans="1:26">
      <c r="A763" s="144">
        <f>IF(D763="","",SUBTOTAL(3,$D$11:D763))</f>
        <v>563</v>
      </c>
      <c r="B763" s="144" t="s">
        <v>1201</v>
      </c>
      <c r="C763" s="149" t="s">
        <v>1202</v>
      </c>
      <c r="D763" s="145">
        <v>200</v>
      </c>
      <c r="E763" s="145">
        <v>10</v>
      </c>
      <c r="F763" s="152">
        <v>3.5</v>
      </c>
      <c r="G763" s="145">
        <v>4</v>
      </c>
      <c r="H763" s="145"/>
      <c r="I763" s="152"/>
      <c r="J763" s="144">
        <v>0</v>
      </c>
      <c r="K763" s="121">
        <v>16280</v>
      </c>
      <c r="L763" s="80">
        <f t="shared" si="102"/>
        <v>0</v>
      </c>
      <c r="M763" s="186"/>
      <c r="N763" s="186"/>
      <c r="O763" s="186"/>
      <c r="P763" s="186">
        <f t="shared" si="103"/>
        <v>14200</v>
      </c>
      <c r="Q763" s="186">
        <f t="shared" si="104"/>
        <v>14200</v>
      </c>
      <c r="R763" s="186">
        <f t="shared" si="105"/>
        <v>14200</v>
      </c>
      <c r="S763" s="204" t="s">
        <v>1992</v>
      </c>
      <c r="T763" s="204" t="s">
        <v>1992</v>
      </c>
      <c r="U763" s="137"/>
      <c r="V763" s="137"/>
      <c r="W763" s="137"/>
      <c r="X763" s="119">
        <f t="shared" si="106"/>
        <v>8140</v>
      </c>
      <c r="Y763" s="119">
        <f t="shared" si="107"/>
        <v>2849</v>
      </c>
      <c r="Z763" s="119">
        <f t="shared" si="108"/>
        <v>3256</v>
      </c>
    </row>
    <row r="764" spans="1:26" ht="31.5">
      <c r="A764" s="144">
        <f>IF(D764="","",SUBTOTAL(3,$D$11:D764))</f>
        <v>564</v>
      </c>
      <c r="B764" s="144" t="s">
        <v>1203</v>
      </c>
      <c r="C764" s="149" t="s">
        <v>1204</v>
      </c>
      <c r="D764" s="145">
        <v>200</v>
      </c>
      <c r="E764" s="145">
        <v>10</v>
      </c>
      <c r="F764" s="152">
        <v>2.2000000000000002</v>
      </c>
      <c r="G764" s="145">
        <v>4</v>
      </c>
      <c r="H764" s="145"/>
      <c r="I764" s="152"/>
      <c r="J764" s="144">
        <v>0</v>
      </c>
      <c r="K764" s="121">
        <v>134027</v>
      </c>
      <c r="L764" s="80">
        <f t="shared" si="102"/>
        <v>0</v>
      </c>
      <c r="M764" s="186"/>
      <c r="N764" s="186"/>
      <c r="O764" s="186"/>
      <c r="P764" s="186">
        <f t="shared" si="103"/>
        <v>101900</v>
      </c>
      <c r="Q764" s="186">
        <f t="shared" si="104"/>
        <v>101900</v>
      </c>
      <c r="R764" s="186">
        <f t="shared" si="105"/>
        <v>101900</v>
      </c>
      <c r="S764" s="204" t="s">
        <v>1992</v>
      </c>
      <c r="T764" s="204" t="s">
        <v>1992</v>
      </c>
      <c r="U764" s="137"/>
      <c r="V764" s="137"/>
      <c r="W764" s="137"/>
      <c r="X764" s="119">
        <f t="shared" si="106"/>
        <v>60312.15</v>
      </c>
      <c r="Y764" s="119">
        <f t="shared" si="107"/>
        <v>14742.970000000003</v>
      </c>
      <c r="Z764" s="119">
        <f t="shared" si="108"/>
        <v>26805.4</v>
      </c>
    </row>
    <row r="765" spans="1:26" ht="31.5">
      <c r="A765" s="144">
        <f>IF(D765="","",SUBTOTAL(3,$D$11:D765))</f>
        <v>565</v>
      </c>
      <c r="B765" s="144" t="s">
        <v>1205</v>
      </c>
      <c r="C765" s="149" t="s">
        <v>1206</v>
      </c>
      <c r="D765" s="145">
        <v>200</v>
      </c>
      <c r="E765" s="145">
        <v>10</v>
      </c>
      <c r="F765" s="152">
        <v>2</v>
      </c>
      <c r="G765" s="145">
        <v>4</v>
      </c>
      <c r="H765" s="145"/>
      <c r="I765" s="152"/>
      <c r="J765" s="144">
        <v>0</v>
      </c>
      <c r="K765" s="121">
        <v>193874</v>
      </c>
      <c r="L765" s="80">
        <f t="shared" si="102"/>
        <v>0</v>
      </c>
      <c r="M765" s="186"/>
      <c r="N765" s="186"/>
      <c r="O765" s="186"/>
      <c r="P765" s="186">
        <f t="shared" si="103"/>
        <v>145400</v>
      </c>
      <c r="Q765" s="186">
        <f t="shared" si="104"/>
        <v>145400</v>
      </c>
      <c r="R765" s="186">
        <f t="shared" si="105"/>
        <v>145400</v>
      </c>
      <c r="S765" s="204" t="s">
        <v>1992</v>
      </c>
      <c r="T765" s="204" t="s">
        <v>1992</v>
      </c>
      <c r="U765" s="137"/>
      <c r="V765" s="137"/>
      <c r="W765" s="137"/>
      <c r="X765" s="119">
        <f t="shared" si="106"/>
        <v>87243.3</v>
      </c>
      <c r="Y765" s="119">
        <f t="shared" si="107"/>
        <v>19387.400000000001</v>
      </c>
      <c r="Z765" s="119">
        <f t="shared" si="108"/>
        <v>38774.800000000003</v>
      </c>
    </row>
    <row r="766" spans="1:26" ht="31.5">
      <c r="A766" s="144">
        <f>IF(D766="","",SUBTOTAL(3,$D$11:D766))</f>
        <v>566</v>
      </c>
      <c r="B766" s="144" t="s">
        <v>1207</v>
      </c>
      <c r="C766" s="149" t="s">
        <v>1208</v>
      </c>
      <c r="D766" s="145">
        <v>200</v>
      </c>
      <c r="E766" s="145">
        <v>10</v>
      </c>
      <c r="F766" s="152">
        <v>3.5</v>
      </c>
      <c r="G766" s="145">
        <v>4</v>
      </c>
      <c r="H766" s="145"/>
      <c r="I766" s="152"/>
      <c r="J766" s="144">
        <v>0</v>
      </c>
      <c r="K766" s="121">
        <v>12038</v>
      </c>
      <c r="L766" s="80">
        <f t="shared" si="102"/>
        <v>0</v>
      </c>
      <c r="M766" s="186"/>
      <c r="N766" s="186"/>
      <c r="O766" s="186"/>
      <c r="P766" s="186">
        <f t="shared" si="103"/>
        <v>10500</v>
      </c>
      <c r="Q766" s="186">
        <f t="shared" si="104"/>
        <v>10500</v>
      </c>
      <c r="R766" s="186">
        <f t="shared" si="105"/>
        <v>10500</v>
      </c>
      <c r="S766" s="204" t="s">
        <v>1992</v>
      </c>
      <c r="T766" s="204" t="s">
        <v>1992</v>
      </c>
      <c r="U766" s="137"/>
      <c r="V766" s="137"/>
      <c r="W766" s="137"/>
      <c r="X766" s="119">
        <f t="shared" si="106"/>
        <v>6019</v>
      </c>
      <c r="Y766" s="119">
        <f t="shared" si="107"/>
        <v>2106.65</v>
      </c>
      <c r="Z766" s="119">
        <f t="shared" si="108"/>
        <v>2407.6</v>
      </c>
    </row>
    <row r="767" spans="1:26">
      <c r="A767" s="144">
        <f>IF(D767="","",SUBTOTAL(3,$D$11:D767))</f>
        <v>567</v>
      </c>
      <c r="B767" s="144" t="s">
        <v>1209</v>
      </c>
      <c r="C767" s="149" t="s">
        <v>1210</v>
      </c>
      <c r="D767" s="145">
        <v>200</v>
      </c>
      <c r="E767" s="145">
        <v>10</v>
      </c>
      <c r="F767" s="152">
        <v>2.5</v>
      </c>
      <c r="G767" s="145">
        <v>4</v>
      </c>
      <c r="H767" s="145"/>
      <c r="I767" s="152"/>
      <c r="J767" s="144">
        <v>0</v>
      </c>
      <c r="K767" s="121">
        <v>98370</v>
      </c>
      <c r="L767" s="80">
        <f t="shared" si="102"/>
        <v>0</v>
      </c>
      <c r="M767" s="186"/>
      <c r="N767" s="186"/>
      <c r="O767" s="186"/>
      <c r="P767" s="186">
        <f t="shared" si="103"/>
        <v>76200</v>
      </c>
      <c r="Q767" s="186">
        <f t="shared" si="104"/>
        <v>76200</v>
      </c>
      <c r="R767" s="186">
        <f t="shared" si="105"/>
        <v>76200</v>
      </c>
      <c r="S767" s="204" t="s">
        <v>1992</v>
      </c>
      <c r="T767" s="204" t="s">
        <v>1992</v>
      </c>
      <c r="U767" s="137"/>
      <c r="V767" s="137"/>
      <c r="W767" s="137"/>
      <c r="X767" s="119">
        <f t="shared" si="106"/>
        <v>44266.5</v>
      </c>
      <c r="Y767" s="119">
        <f t="shared" si="107"/>
        <v>12296.25</v>
      </c>
      <c r="Z767" s="119">
        <f t="shared" si="108"/>
        <v>19674</v>
      </c>
    </row>
    <row r="768" spans="1:26">
      <c r="A768" s="144">
        <f>IF(D768="","",SUBTOTAL(3,$D$11:D768))</f>
        <v>568</v>
      </c>
      <c r="B768" s="144" t="s">
        <v>1211</v>
      </c>
      <c r="C768" s="149" t="s">
        <v>1212</v>
      </c>
      <c r="D768" s="145">
        <v>200</v>
      </c>
      <c r="E768" s="145">
        <v>10</v>
      </c>
      <c r="F768" s="152">
        <v>3.5</v>
      </c>
      <c r="G768" s="145">
        <v>4</v>
      </c>
      <c r="H768" s="145"/>
      <c r="I768" s="152"/>
      <c r="J768" s="144">
        <v>0</v>
      </c>
      <c r="K768" s="121">
        <v>16854</v>
      </c>
      <c r="L768" s="80">
        <f t="shared" si="102"/>
        <v>0</v>
      </c>
      <c r="M768" s="186"/>
      <c r="N768" s="186"/>
      <c r="O768" s="186"/>
      <c r="P768" s="186">
        <f t="shared" si="103"/>
        <v>14700</v>
      </c>
      <c r="Q768" s="186">
        <f t="shared" si="104"/>
        <v>14700</v>
      </c>
      <c r="R768" s="186">
        <f t="shared" si="105"/>
        <v>14700</v>
      </c>
      <c r="S768" s="204" t="s">
        <v>1992</v>
      </c>
      <c r="T768" s="204" t="s">
        <v>1992</v>
      </c>
      <c r="U768" s="137"/>
      <c r="V768" s="137"/>
      <c r="W768" s="137"/>
      <c r="X768" s="119">
        <f t="shared" si="106"/>
        <v>8427</v>
      </c>
      <c r="Y768" s="119">
        <f t="shared" si="107"/>
        <v>2949.45</v>
      </c>
      <c r="Z768" s="119">
        <f t="shared" si="108"/>
        <v>3370.8</v>
      </c>
    </row>
    <row r="769" spans="1:26">
      <c r="A769" s="144">
        <f>IF(D769="","",SUBTOTAL(3,$D$11:D769))</f>
        <v>569</v>
      </c>
      <c r="B769" s="144" t="s">
        <v>1213</v>
      </c>
      <c r="C769" s="149" t="s">
        <v>1214</v>
      </c>
      <c r="D769" s="145">
        <v>200</v>
      </c>
      <c r="E769" s="145">
        <v>10</v>
      </c>
      <c r="F769" s="152">
        <v>2.5</v>
      </c>
      <c r="G769" s="145">
        <v>4</v>
      </c>
      <c r="H769" s="145"/>
      <c r="I769" s="152"/>
      <c r="J769" s="144">
        <v>0</v>
      </c>
      <c r="K769" s="121">
        <v>60765</v>
      </c>
      <c r="L769" s="80">
        <f t="shared" si="102"/>
        <v>0</v>
      </c>
      <c r="M769" s="186"/>
      <c r="N769" s="186"/>
      <c r="O769" s="186"/>
      <c r="P769" s="186">
        <f t="shared" si="103"/>
        <v>47100</v>
      </c>
      <c r="Q769" s="186">
        <f t="shared" si="104"/>
        <v>47100</v>
      </c>
      <c r="R769" s="186">
        <f t="shared" si="105"/>
        <v>47100</v>
      </c>
      <c r="S769" s="204" t="s">
        <v>1992</v>
      </c>
      <c r="T769" s="204" t="s">
        <v>1992</v>
      </c>
      <c r="U769" s="137"/>
      <c r="V769" s="137"/>
      <c r="W769" s="137"/>
      <c r="X769" s="119">
        <f t="shared" si="106"/>
        <v>27344.25</v>
      </c>
      <c r="Y769" s="119">
        <f t="shared" si="107"/>
        <v>7595.625</v>
      </c>
      <c r="Z769" s="119">
        <f t="shared" si="108"/>
        <v>12153</v>
      </c>
    </row>
    <row r="770" spans="1:26">
      <c r="A770" s="144">
        <f>IF(D770="","",SUBTOTAL(3,$D$11:D770))</f>
        <v>570</v>
      </c>
      <c r="B770" s="144" t="s">
        <v>1215</v>
      </c>
      <c r="C770" s="149" t="s">
        <v>1216</v>
      </c>
      <c r="D770" s="145">
        <v>200</v>
      </c>
      <c r="E770" s="145">
        <v>10</v>
      </c>
      <c r="F770" s="152">
        <v>3</v>
      </c>
      <c r="G770" s="145">
        <v>4</v>
      </c>
      <c r="H770" s="145"/>
      <c r="I770" s="152"/>
      <c r="J770" s="144">
        <v>0</v>
      </c>
      <c r="K770" s="121">
        <v>31300</v>
      </c>
      <c r="L770" s="80">
        <f t="shared" si="102"/>
        <v>0</v>
      </c>
      <c r="M770" s="186"/>
      <c r="N770" s="186"/>
      <c r="O770" s="186"/>
      <c r="P770" s="186">
        <f t="shared" si="103"/>
        <v>25000</v>
      </c>
      <c r="Q770" s="186">
        <f t="shared" si="104"/>
        <v>25000</v>
      </c>
      <c r="R770" s="186">
        <f t="shared" si="105"/>
        <v>25000</v>
      </c>
      <c r="S770" s="204" t="s">
        <v>1992</v>
      </c>
      <c r="T770" s="204" t="s">
        <v>1992</v>
      </c>
      <c r="U770" s="137"/>
      <c r="V770" s="137"/>
      <c r="W770" s="137"/>
      <c r="X770" s="119">
        <f t="shared" si="106"/>
        <v>14085</v>
      </c>
      <c r="Y770" s="119">
        <f t="shared" si="107"/>
        <v>4695</v>
      </c>
      <c r="Z770" s="119">
        <f t="shared" si="108"/>
        <v>6260</v>
      </c>
    </row>
    <row r="771" spans="1:26">
      <c r="A771" s="144">
        <f>IF(D771="","",SUBTOTAL(3,$D$11:D771))</f>
        <v>571</v>
      </c>
      <c r="B771" s="144" t="s">
        <v>1217</v>
      </c>
      <c r="C771" s="149" t="s">
        <v>1218</v>
      </c>
      <c r="D771" s="145">
        <v>200</v>
      </c>
      <c r="E771" s="145">
        <v>10</v>
      </c>
      <c r="F771" s="152">
        <v>3</v>
      </c>
      <c r="G771" s="145">
        <v>4</v>
      </c>
      <c r="H771" s="145"/>
      <c r="I771" s="152"/>
      <c r="J771" s="144">
        <v>0</v>
      </c>
      <c r="K771" s="121">
        <v>41733</v>
      </c>
      <c r="L771" s="80">
        <f t="shared" si="102"/>
        <v>0</v>
      </c>
      <c r="M771" s="186"/>
      <c r="N771" s="186"/>
      <c r="O771" s="186"/>
      <c r="P771" s="186">
        <f t="shared" si="103"/>
        <v>33400</v>
      </c>
      <c r="Q771" s="186">
        <f t="shared" si="104"/>
        <v>33400</v>
      </c>
      <c r="R771" s="186">
        <f t="shared" si="105"/>
        <v>33400</v>
      </c>
      <c r="S771" s="204" t="s">
        <v>1992</v>
      </c>
      <c r="T771" s="204" t="s">
        <v>1992</v>
      </c>
      <c r="U771" s="137"/>
      <c r="V771" s="137"/>
      <c r="W771" s="137"/>
      <c r="X771" s="119">
        <f t="shared" si="106"/>
        <v>18779.849999999999</v>
      </c>
      <c r="Y771" s="119">
        <f t="shared" si="107"/>
        <v>6259.95</v>
      </c>
      <c r="Z771" s="119">
        <f t="shared" si="108"/>
        <v>8346.6</v>
      </c>
    </row>
    <row r="772" spans="1:26">
      <c r="A772" s="144">
        <f>IF(D772="","",SUBTOTAL(3,$D$11:D772))</f>
        <v>572</v>
      </c>
      <c r="B772" s="144" t="s">
        <v>1219</v>
      </c>
      <c r="C772" s="149" t="s">
        <v>1220</v>
      </c>
      <c r="D772" s="145">
        <v>200</v>
      </c>
      <c r="E772" s="145">
        <v>10</v>
      </c>
      <c r="F772" s="152">
        <v>2.5</v>
      </c>
      <c r="G772" s="145">
        <v>4</v>
      </c>
      <c r="H772" s="145"/>
      <c r="I772" s="152"/>
      <c r="J772" s="144">
        <v>0</v>
      </c>
      <c r="K772" s="121">
        <v>107313</v>
      </c>
      <c r="L772" s="80">
        <f t="shared" si="102"/>
        <v>0</v>
      </c>
      <c r="M772" s="186"/>
      <c r="N772" s="186"/>
      <c r="O772" s="186"/>
      <c r="P772" s="186">
        <f t="shared" si="103"/>
        <v>83200</v>
      </c>
      <c r="Q772" s="186">
        <f t="shared" si="104"/>
        <v>83200</v>
      </c>
      <c r="R772" s="186">
        <f t="shared" si="105"/>
        <v>83200</v>
      </c>
      <c r="S772" s="204" t="s">
        <v>1992</v>
      </c>
      <c r="T772" s="204" t="s">
        <v>1992</v>
      </c>
      <c r="U772" s="137"/>
      <c r="V772" s="137"/>
      <c r="W772" s="137"/>
      <c r="X772" s="119">
        <f t="shared" si="106"/>
        <v>48290.85</v>
      </c>
      <c r="Y772" s="119">
        <f t="shared" si="107"/>
        <v>13414.125</v>
      </c>
      <c r="Z772" s="119">
        <f t="shared" si="108"/>
        <v>21462.6</v>
      </c>
    </row>
    <row r="773" spans="1:26">
      <c r="A773" s="144">
        <f>IF(D773="","",SUBTOTAL(3,$D$11:D773))</f>
        <v>573</v>
      </c>
      <c r="B773" s="144" t="s">
        <v>1221</v>
      </c>
      <c r="C773" s="149" t="s">
        <v>1222</v>
      </c>
      <c r="D773" s="145">
        <v>200</v>
      </c>
      <c r="E773" s="145">
        <v>10</v>
      </c>
      <c r="F773" s="152">
        <v>2.5</v>
      </c>
      <c r="G773" s="145">
        <v>4</v>
      </c>
      <c r="H773" s="145"/>
      <c r="I773" s="152"/>
      <c r="J773" s="144">
        <v>0</v>
      </c>
      <c r="K773" s="121">
        <v>62599</v>
      </c>
      <c r="L773" s="80">
        <f t="shared" si="102"/>
        <v>0</v>
      </c>
      <c r="M773" s="186"/>
      <c r="N773" s="186"/>
      <c r="O773" s="186"/>
      <c r="P773" s="186">
        <f t="shared" si="103"/>
        <v>48500</v>
      </c>
      <c r="Q773" s="186">
        <f t="shared" si="104"/>
        <v>48500</v>
      </c>
      <c r="R773" s="186">
        <f t="shared" si="105"/>
        <v>48500</v>
      </c>
      <c r="S773" s="204" t="s">
        <v>1992</v>
      </c>
      <c r="T773" s="204" t="s">
        <v>1992</v>
      </c>
      <c r="U773" s="137"/>
      <c r="V773" s="137"/>
      <c r="W773" s="137"/>
      <c r="X773" s="119">
        <f t="shared" si="106"/>
        <v>28169.55</v>
      </c>
      <c r="Y773" s="119">
        <f t="shared" si="107"/>
        <v>7824.875</v>
      </c>
      <c r="Z773" s="119">
        <f t="shared" si="108"/>
        <v>12519.8</v>
      </c>
    </row>
    <row r="774" spans="1:26">
      <c r="A774" s="144">
        <f>IF(D774="","",SUBTOTAL(3,$D$11:D774))</f>
        <v>574</v>
      </c>
      <c r="B774" s="144" t="s">
        <v>1223</v>
      </c>
      <c r="C774" s="149" t="s">
        <v>1224</v>
      </c>
      <c r="D774" s="145">
        <v>200</v>
      </c>
      <c r="E774" s="145">
        <v>10</v>
      </c>
      <c r="F774" s="152">
        <v>3.5</v>
      </c>
      <c r="G774" s="145">
        <v>4</v>
      </c>
      <c r="H774" s="145"/>
      <c r="I774" s="152"/>
      <c r="J774" s="144">
        <v>0</v>
      </c>
      <c r="K774" s="121">
        <v>8828</v>
      </c>
      <c r="L774" s="80">
        <f t="shared" si="102"/>
        <v>0</v>
      </c>
      <c r="M774" s="186"/>
      <c r="N774" s="186"/>
      <c r="O774" s="186"/>
      <c r="P774" s="186">
        <f t="shared" si="103"/>
        <v>7700</v>
      </c>
      <c r="Q774" s="186">
        <f t="shared" si="104"/>
        <v>7700</v>
      </c>
      <c r="R774" s="186">
        <f t="shared" si="105"/>
        <v>7700</v>
      </c>
      <c r="S774" s="204" t="s">
        <v>1992</v>
      </c>
      <c r="T774" s="204" t="s">
        <v>1992</v>
      </c>
      <c r="U774" s="137"/>
      <c r="V774" s="137"/>
      <c r="W774" s="137"/>
      <c r="X774" s="119">
        <f t="shared" si="106"/>
        <v>4414</v>
      </c>
      <c r="Y774" s="119">
        <f t="shared" si="107"/>
        <v>1544.9000000000003</v>
      </c>
      <c r="Z774" s="119">
        <f t="shared" si="108"/>
        <v>1765.6</v>
      </c>
    </row>
    <row r="775" spans="1:26" ht="31.5">
      <c r="A775" s="144">
        <f>IF(D775="","",SUBTOTAL(3,$D$11:D775))</f>
        <v>575</v>
      </c>
      <c r="B775" s="144" t="s">
        <v>1225</v>
      </c>
      <c r="C775" s="149" t="s">
        <v>1226</v>
      </c>
      <c r="D775" s="145">
        <v>200</v>
      </c>
      <c r="E775" s="145">
        <v>10</v>
      </c>
      <c r="F775" s="152">
        <v>3.5</v>
      </c>
      <c r="G775" s="145">
        <v>4</v>
      </c>
      <c r="H775" s="145"/>
      <c r="I775" s="152"/>
      <c r="J775" s="144">
        <v>0</v>
      </c>
      <c r="K775" s="121">
        <v>14561</v>
      </c>
      <c r="L775" s="80">
        <f t="shared" si="102"/>
        <v>0</v>
      </c>
      <c r="M775" s="186"/>
      <c r="N775" s="186"/>
      <c r="O775" s="186"/>
      <c r="P775" s="186">
        <f t="shared" si="103"/>
        <v>12700</v>
      </c>
      <c r="Q775" s="186">
        <f t="shared" si="104"/>
        <v>12700</v>
      </c>
      <c r="R775" s="186">
        <f t="shared" si="105"/>
        <v>12700</v>
      </c>
      <c r="S775" s="204" t="s">
        <v>1992</v>
      </c>
      <c r="T775" s="204" t="s">
        <v>1992</v>
      </c>
      <c r="U775" s="137"/>
      <c r="V775" s="137"/>
      <c r="W775" s="137"/>
      <c r="X775" s="119">
        <f t="shared" si="106"/>
        <v>7280.5</v>
      </c>
      <c r="Y775" s="119">
        <f t="shared" si="107"/>
        <v>2548.1750000000002</v>
      </c>
      <c r="Z775" s="119">
        <f t="shared" si="108"/>
        <v>2912.2</v>
      </c>
    </row>
    <row r="776" spans="1:26" ht="31.5">
      <c r="A776" s="144">
        <f>IF(D776="","",SUBTOTAL(3,$D$11:D776))</f>
        <v>576</v>
      </c>
      <c r="B776" s="144" t="s">
        <v>1227</v>
      </c>
      <c r="C776" s="149" t="s">
        <v>1228</v>
      </c>
      <c r="D776" s="145">
        <v>180</v>
      </c>
      <c r="E776" s="145">
        <v>10</v>
      </c>
      <c r="F776" s="152">
        <v>1.4</v>
      </c>
      <c r="G776" s="145">
        <v>5</v>
      </c>
      <c r="H776" s="145"/>
      <c r="I776" s="152"/>
      <c r="J776" s="144">
        <v>0</v>
      </c>
      <c r="K776" s="121">
        <v>1376</v>
      </c>
      <c r="L776" s="80">
        <f t="shared" si="102"/>
        <v>0</v>
      </c>
      <c r="M776" s="186"/>
      <c r="N776" s="186"/>
      <c r="O776" s="186"/>
      <c r="P776" s="186">
        <f t="shared" si="103"/>
        <v>1300</v>
      </c>
      <c r="Q776" s="186">
        <f t="shared" si="104"/>
        <v>1300</v>
      </c>
      <c r="R776" s="186">
        <f t="shared" si="105"/>
        <v>1300</v>
      </c>
      <c r="S776" s="204" t="s">
        <v>1992</v>
      </c>
      <c r="T776" s="204" t="s">
        <v>1992</v>
      </c>
      <c r="U776" s="137"/>
      <c r="V776" s="137"/>
      <c r="W776" s="137"/>
      <c r="X776" s="119">
        <f t="shared" si="106"/>
        <v>764.44444444444446</v>
      </c>
      <c r="Y776" s="119">
        <f t="shared" si="107"/>
        <v>107.0222222222222</v>
      </c>
      <c r="Z776" s="119">
        <f t="shared" si="108"/>
        <v>382.22222222222223</v>
      </c>
    </row>
    <row r="777" spans="1:26">
      <c r="A777" s="144">
        <f>IF(D777="","",SUBTOTAL(3,$D$11:D777))</f>
        <v>577</v>
      </c>
      <c r="B777" s="144" t="s">
        <v>1229</v>
      </c>
      <c r="C777" s="149" t="s">
        <v>1230</v>
      </c>
      <c r="D777" s="145">
        <v>200</v>
      </c>
      <c r="E777" s="145">
        <v>10</v>
      </c>
      <c r="F777" s="152">
        <v>3.5</v>
      </c>
      <c r="G777" s="145">
        <v>4</v>
      </c>
      <c r="H777" s="145"/>
      <c r="I777" s="152"/>
      <c r="J777" s="144">
        <v>0</v>
      </c>
      <c r="K777" s="121">
        <v>15822</v>
      </c>
      <c r="L777" s="80">
        <f t="shared" si="102"/>
        <v>0</v>
      </c>
      <c r="M777" s="186"/>
      <c r="N777" s="186"/>
      <c r="O777" s="186"/>
      <c r="P777" s="186">
        <f t="shared" si="103"/>
        <v>13800</v>
      </c>
      <c r="Q777" s="186">
        <f t="shared" si="104"/>
        <v>13800</v>
      </c>
      <c r="R777" s="186">
        <f t="shared" si="105"/>
        <v>13800</v>
      </c>
      <c r="S777" s="204" t="s">
        <v>1992</v>
      </c>
      <c r="T777" s="204" t="s">
        <v>1992</v>
      </c>
      <c r="U777" s="137"/>
      <c r="V777" s="137"/>
      <c r="W777" s="137"/>
      <c r="X777" s="119">
        <f t="shared" si="106"/>
        <v>7911</v>
      </c>
      <c r="Y777" s="119">
        <f t="shared" si="107"/>
        <v>2768.85</v>
      </c>
      <c r="Z777" s="119">
        <f t="shared" si="108"/>
        <v>3164.4</v>
      </c>
    </row>
    <row r="778" spans="1:26">
      <c r="A778" s="144">
        <f>IF(D778="","",SUBTOTAL(3,$D$11:D778))</f>
        <v>578</v>
      </c>
      <c r="B778" s="144" t="s">
        <v>1231</v>
      </c>
      <c r="C778" s="149" t="s">
        <v>1232</v>
      </c>
      <c r="D778" s="145">
        <v>200</v>
      </c>
      <c r="E778" s="145">
        <v>10</v>
      </c>
      <c r="F778" s="152">
        <v>3.5</v>
      </c>
      <c r="G778" s="145">
        <v>4</v>
      </c>
      <c r="H778" s="145"/>
      <c r="I778" s="152"/>
      <c r="J778" s="144">
        <v>0</v>
      </c>
      <c r="K778" s="121">
        <v>26828</v>
      </c>
      <c r="L778" s="80">
        <f t="shared" si="102"/>
        <v>0</v>
      </c>
      <c r="M778" s="186"/>
      <c r="N778" s="186"/>
      <c r="O778" s="186"/>
      <c r="P778" s="186">
        <f t="shared" si="103"/>
        <v>23500</v>
      </c>
      <c r="Q778" s="186">
        <f t="shared" si="104"/>
        <v>23500</v>
      </c>
      <c r="R778" s="186">
        <f t="shared" si="105"/>
        <v>23500</v>
      </c>
      <c r="S778" s="204" t="s">
        <v>1992</v>
      </c>
      <c r="T778" s="204" t="s">
        <v>1992</v>
      </c>
      <c r="U778" s="137"/>
      <c r="V778" s="137"/>
      <c r="W778" s="137"/>
      <c r="X778" s="119">
        <f t="shared" si="106"/>
        <v>13414</v>
      </c>
      <c r="Y778" s="119">
        <f t="shared" si="107"/>
        <v>4694.9000000000005</v>
      </c>
      <c r="Z778" s="119">
        <f t="shared" si="108"/>
        <v>5365.6</v>
      </c>
    </row>
    <row r="779" spans="1:26">
      <c r="A779" s="144">
        <f>IF(D779="","",SUBTOTAL(3,$D$11:D779))</f>
        <v>579</v>
      </c>
      <c r="B779" s="144" t="s">
        <v>1233</v>
      </c>
      <c r="C779" s="149" t="s">
        <v>1234</v>
      </c>
      <c r="D779" s="145">
        <v>200</v>
      </c>
      <c r="E779" s="145">
        <v>10</v>
      </c>
      <c r="F779" s="152">
        <v>3.5</v>
      </c>
      <c r="G779" s="145">
        <v>4</v>
      </c>
      <c r="H779" s="145"/>
      <c r="I779" s="152"/>
      <c r="J779" s="144">
        <v>0</v>
      </c>
      <c r="K779" s="121">
        <v>9745</v>
      </c>
      <c r="L779" s="80">
        <f t="shared" si="102"/>
        <v>0</v>
      </c>
      <c r="M779" s="186"/>
      <c r="N779" s="186"/>
      <c r="O779" s="186"/>
      <c r="P779" s="186">
        <f t="shared" si="103"/>
        <v>8500</v>
      </c>
      <c r="Q779" s="186">
        <f t="shared" si="104"/>
        <v>8500</v>
      </c>
      <c r="R779" s="186">
        <f t="shared" si="105"/>
        <v>8500</v>
      </c>
      <c r="S779" s="204" t="s">
        <v>1992</v>
      </c>
      <c r="T779" s="204" t="s">
        <v>1992</v>
      </c>
      <c r="U779" s="137"/>
      <c r="V779" s="137"/>
      <c r="W779" s="137"/>
      <c r="X779" s="119">
        <f t="shared" si="106"/>
        <v>4872.5</v>
      </c>
      <c r="Y779" s="119">
        <f t="shared" si="107"/>
        <v>1705.3750000000002</v>
      </c>
      <c r="Z779" s="119">
        <f t="shared" si="108"/>
        <v>1949</v>
      </c>
    </row>
    <row r="780" spans="1:26">
      <c r="A780" s="144">
        <f>IF(D780="","",SUBTOTAL(3,$D$11:D780))</f>
        <v>580</v>
      </c>
      <c r="B780" s="144" t="s">
        <v>1235</v>
      </c>
      <c r="C780" s="149" t="s">
        <v>1236</v>
      </c>
      <c r="D780" s="145">
        <v>200</v>
      </c>
      <c r="E780" s="145">
        <v>10</v>
      </c>
      <c r="F780" s="152">
        <v>3.5</v>
      </c>
      <c r="G780" s="145">
        <v>4</v>
      </c>
      <c r="H780" s="145"/>
      <c r="I780" s="152"/>
      <c r="J780" s="144">
        <v>0</v>
      </c>
      <c r="K780" s="121">
        <v>15249</v>
      </c>
      <c r="L780" s="80">
        <f t="shared" si="102"/>
        <v>0</v>
      </c>
      <c r="M780" s="186"/>
      <c r="N780" s="186"/>
      <c r="O780" s="186"/>
      <c r="P780" s="186">
        <f t="shared" si="103"/>
        <v>13300</v>
      </c>
      <c r="Q780" s="186">
        <f t="shared" si="104"/>
        <v>13300</v>
      </c>
      <c r="R780" s="186">
        <f t="shared" si="105"/>
        <v>13300</v>
      </c>
      <c r="S780" s="204" t="s">
        <v>1992</v>
      </c>
      <c r="T780" s="204" t="s">
        <v>1992</v>
      </c>
      <c r="U780" s="137"/>
      <c r="V780" s="137"/>
      <c r="W780" s="137"/>
      <c r="X780" s="119">
        <f t="shared" si="106"/>
        <v>7624.5</v>
      </c>
      <c r="Y780" s="119">
        <f t="shared" si="107"/>
        <v>2668.5749999999998</v>
      </c>
      <c r="Z780" s="119">
        <f t="shared" si="108"/>
        <v>3049.8</v>
      </c>
    </row>
    <row r="781" spans="1:26" ht="31.5">
      <c r="A781" s="144">
        <f>IF(D781="","",SUBTOTAL(3,$D$11:D781))</f>
        <v>581</v>
      </c>
      <c r="B781" s="144" t="s">
        <v>1237</v>
      </c>
      <c r="C781" s="149" t="s">
        <v>1238</v>
      </c>
      <c r="D781" s="145">
        <v>200</v>
      </c>
      <c r="E781" s="145">
        <v>10</v>
      </c>
      <c r="F781" s="152">
        <v>3.5</v>
      </c>
      <c r="G781" s="145">
        <v>4</v>
      </c>
      <c r="H781" s="145"/>
      <c r="I781" s="152"/>
      <c r="J781" s="144">
        <v>0</v>
      </c>
      <c r="K781" s="121">
        <v>9057</v>
      </c>
      <c r="L781" s="80">
        <f t="shared" ref="L781:L844" si="109">IF(SUMPRODUCT($U$6:$W$6,$U$7:$W$7,$U781:$W781),SUMPRODUCT($U$6:$W$6,$U$7:$W$7,$U781:$W781),0)</f>
        <v>0</v>
      </c>
      <c r="M781" s="186"/>
      <c r="N781" s="186"/>
      <c r="O781" s="186"/>
      <c r="P781" s="186">
        <f t="shared" ref="P781:P844" si="110">ROUND(SUM(IFERROR($X781,0),IFERROR($Y781,0),IFERROR($Z781,0),IFERROR($L781,0),IFERROR($M781,0)),-2)</f>
        <v>7900</v>
      </c>
      <c r="Q781" s="186">
        <f t="shared" ref="Q781:Q844" si="111">ROUND(SUM(IFERROR($X781,0),IFERROR($Y781,0),IFERROR($Z781,0),IFERROR($L781,0),IFERROR($N781,0)),-2)</f>
        <v>7900</v>
      </c>
      <c r="R781" s="186">
        <f t="shared" ref="R781:R844" si="112">ROUND(SUM(IFERROR($X781,0),IFERROR($Y781,0),IFERROR($Z781,0),IFERROR($L781,0),IFERROR($O781,0)),-2)</f>
        <v>7900</v>
      </c>
      <c r="S781" s="204" t="s">
        <v>1992</v>
      </c>
      <c r="T781" s="204" t="s">
        <v>1992</v>
      </c>
      <c r="U781" s="137"/>
      <c r="V781" s="137"/>
      <c r="W781" s="137"/>
      <c r="X781" s="119">
        <f t="shared" ref="X781:X844" si="113">IF($K781&gt;0,$K781*1000*IF($K781&gt;=30000,0.9,1)*$E781%/$D781,"")</f>
        <v>4528.5</v>
      </c>
      <c r="Y781" s="119">
        <f t="shared" ref="Y781:Y844" si="114">IF($K781&gt;0,$K781*1000*$F781%/$D781,"")</f>
        <v>1584.9750000000004</v>
      </c>
      <c r="Z781" s="119">
        <f t="shared" ref="Z781:Z844" si="115">IF($K781&gt;0,$K781*1000*$G781%/$D781,"")</f>
        <v>1811.4</v>
      </c>
    </row>
    <row r="782" spans="1:26">
      <c r="A782" s="144">
        <f>IF(D782="","",SUBTOTAL(3,$D$11:D782))</f>
        <v>582</v>
      </c>
      <c r="B782" s="144" t="s">
        <v>1239</v>
      </c>
      <c r="C782" s="149" t="s">
        <v>1240</v>
      </c>
      <c r="D782" s="145">
        <v>200</v>
      </c>
      <c r="E782" s="145">
        <v>10</v>
      </c>
      <c r="F782" s="152">
        <v>3.5</v>
      </c>
      <c r="G782" s="145">
        <v>4</v>
      </c>
      <c r="H782" s="145"/>
      <c r="I782" s="152"/>
      <c r="J782" s="144">
        <v>0</v>
      </c>
      <c r="K782" s="121">
        <v>8369</v>
      </c>
      <c r="L782" s="80">
        <f t="shared" si="109"/>
        <v>0</v>
      </c>
      <c r="M782" s="186"/>
      <c r="N782" s="186"/>
      <c r="O782" s="186"/>
      <c r="P782" s="186">
        <f t="shared" si="110"/>
        <v>7300</v>
      </c>
      <c r="Q782" s="186">
        <f t="shared" si="111"/>
        <v>7300</v>
      </c>
      <c r="R782" s="186">
        <f t="shared" si="112"/>
        <v>7300</v>
      </c>
      <c r="S782" s="204" t="s">
        <v>1992</v>
      </c>
      <c r="T782" s="204" t="s">
        <v>1992</v>
      </c>
      <c r="U782" s="137"/>
      <c r="V782" s="137"/>
      <c r="W782" s="137"/>
      <c r="X782" s="119">
        <f t="shared" si="113"/>
        <v>4184.5</v>
      </c>
      <c r="Y782" s="119">
        <f t="shared" si="114"/>
        <v>1464.575</v>
      </c>
      <c r="Z782" s="119">
        <f t="shared" si="115"/>
        <v>1673.8</v>
      </c>
    </row>
    <row r="783" spans="1:26">
      <c r="A783" s="144">
        <f>IF(D783="","",SUBTOTAL(3,$D$11:D783))</f>
        <v>583</v>
      </c>
      <c r="B783" s="144" t="s">
        <v>1241</v>
      </c>
      <c r="C783" s="149" t="s">
        <v>1242</v>
      </c>
      <c r="D783" s="145">
        <v>200</v>
      </c>
      <c r="E783" s="145">
        <v>10</v>
      </c>
      <c r="F783" s="152">
        <v>2.5</v>
      </c>
      <c r="G783" s="145">
        <v>4</v>
      </c>
      <c r="H783" s="145"/>
      <c r="I783" s="152"/>
      <c r="J783" s="144">
        <v>0</v>
      </c>
      <c r="K783" s="121">
        <v>82778</v>
      </c>
      <c r="L783" s="80">
        <f t="shared" si="109"/>
        <v>0</v>
      </c>
      <c r="M783" s="186"/>
      <c r="N783" s="186"/>
      <c r="O783" s="186"/>
      <c r="P783" s="186">
        <f t="shared" si="110"/>
        <v>64200</v>
      </c>
      <c r="Q783" s="186">
        <f t="shared" si="111"/>
        <v>64200</v>
      </c>
      <c r="R783" s="186">
        <f t="shared" si="112"/>
        <v>64200</v>
      </c>
      <c r="S783" s="204" t="s">
        <v>1992</v>
      </c>
      <c r="T783" s="204" t="s">
        <v>1992</v>
      </c>
      <c r="U783" s="137"/>
      <c r="V783" s="137"/>
      <c r="W783" s="137"/>
      <c r="X783" s="119">
        <f t="shared" si="113"/>
        <v>37250.1</v>
      </c>
      <c r="Y783" s="119">
        <f t="shared" si="114"/>
        <v>10347.25</v>
      </c>
      <c r="Z783" s="119">
        <f t="shared" si="115"/>
        <v>16555.599999999999</v>
      </c>
    </row>
    <row r="784" spans="1:26">
      <c r="A784" s="144">
        <f>IF(D784="","",SUBTOTAL(3,$D$11:D784))</f>
        <v>584</v>
      </c>
      <c r="B784" s="144" t="s">
        <v>1243</v>
      </c>
      <c r="C784" s="149" t="s">
        <v>1244</v>
      </c>
      <c r="D784" s="145">
        <v>200</v>
      </c>
      <c r="E784" s="145">
        <v>10</v>
      </c>
      <c r="F784" s="152">
        <v>2.5</v>
      </c>
      <c r="G784" s="145">
        <v>4</v>
      </c>
      <c r="H784" s="145"/>
      <c r="I784" s="152"/>
      <c r="J784" s="144">
        <v>0</v>
      </c>
      <c r="K784" s="121">
        <v>67071</v>
      </c>
      <c r="L784" s="80">
        <f t="shared" si="109"/>
        <v>0</v>
      </c>
      <c r="M784" s="186"/>
      <c r="N784" s="186"/>
      <c r="O784" s="186"/>
      <c r="P784" s="186">
        <f t="shared" si="110"/>
        <v>52000</v>
      </c>
      <c r="Q784" s="186">
        <f t="shared" si="111"/>
        <v>52000</v>
      </c>
      <c r="R784" s="186">
        <f t="shared" si="112"/>
        <v>52000</v>
      </c>
      <c r="S784" s="204" t="s">
        <v>1992</v>
      </c>
      <c r="T784" s="204" t="s">
        <v>1992</v>
      </c>
      <c r="U784" s="137"/>
      <c r="V784" s="137"/>
      <c r="W784" s="137"/>
      <c r="X784" s="119">
        <f t="shared" si="113"/>
        <v>30181.95</v>
      </c>
      <c r="Y784" s="119">
        <f t="shared" si="114"/>
        <v>8383.875</v>
      </c>
      <c r="Z784" s="119">
        <f t="shared" si="115"/>
        <v>13414.2</v>
      </c>
    </row>
    <row r="785" spans="1:26">
      <c r="A785" s="144">
        <f>IF(D785="","",SUBTOTAL(3,$D$11:D785))</f>
        <v>585</v>
      </c>
      <c r="B785" s="144" t="s">
        <v>1245</v>
      </c>
      <c r="C785" s="149" t="s">
        <v>1246</v>
      </c>
      <c r="D785" s="145">
        <v>200</v>
      </c>
      <c r="E785" s="145">
        <v>10</v>
      </c>
      <c r="F785" s="152">
        <v>3.5</v>
      </c>
      <c r="G785" s="145">
        <v>4</v>
      </c>
      <c r="H785" s="145"/>
      <c r="I785" s="152"/>
      <c r="J785" s="144">
        <v>0</v>
      </c>
      <c r="K785" s="121">
        <v>7911</v>
      </c>
      <c r="L785" s="80">
        <f t="shared" si="109"/>
        <v>0</v>
      </c>
      <c r="M785" s="186"/>
      <c r="N785" s="186"/>
      <c r="O785" s="186"/>
      <c r="P785" s="186">
        <f t="shared" si="110"/>
        <v>6900</v>
      </c>
      <c r="Q785" s="186">
        <f t="shared" si="111"/>
        <v>6900</v>
      </c>
      <c r="R785" s="186">
        <f t="shared" si="112"/>
        <v>6900</v>
      </c>
      <c r="S785" s="204" t="s">
        <v>1992</v>
      </c>
      <c r="T785" s="204" t="s">
        <v>1992</v>
      </c>
      <c r="U785" s="137"/>
      <c r="V785" s="137"/>
      <c r="W785" s="137"/>
      <c r="X785" s="119">
        <f t="shared" si="113"/>
        <v>3955.5</v>
      </c>
      <c r="Y785" s="119">
        <f t="shared" si="114"/>
        <v>1384.425</v>
      </c>
      <c r="Z785" s="119">
        <f t="shared" si="115"/>
        <v>1582.2</v>
      </c>
    </row>
    <row r="786" spans="1:26" ht="31.5">
      <c r="A786" s="144">
        <f>IF(D786="","",SUBTOTAL(3,$D$11:D786))</f>
        <v>586</v>
      </c>
      <c r="B786" s="144" t="s">
        <v>1247</v>
      </c>
      <c r="C786" s="149" t="s">
        <v>1248</v>
      </c>
      <c r="D786" s="145">
        <v>200</v>
      </c>
      <c r="E786" s="145">
        <v>10</v>
      </c>
      <c r="F786" s="152">
        <v>2.5</v>
      </c>
      <c r="G786" s="145">
        <v>4</v>
      </c>
      <c r="H786" s="145"/>
      <c r="I786" s="152"/>
      <c r="J786" s="144">
        <v>0</v>
      </c>
      <c r="K786" s="121">
        <v>83466</v>
      </c>
      <c r="L786" s="80">
        <f t="shared" si="109"/>
        <v>0</v>
      </c>
      <c r="M786" s="186"/>
      <c r="N786" s="186"/>
      <c r="O786" s="186"/>
      <c r="P786" s="186">
        <f t="shared" si="110"/>
        <v>64700</v>
      </c>
      <c r="Q786" s="186">
        <f t="shared" si="111"/>
        <v>64700</v>
      </c>
      <c r="R786" s="186">
        <f t="shared" si="112"/>
        <v>64700</v>
      </c>
      <c r="S786" s="204" t="s">
        <v>1992</v>
      </c>
      <c r="T786" s="204" t="s">
        <v>1992</v>
      </c>
      <c r="U786" s="137"/>
      <c r="V786" s="137"/>
      <c r="W786" s="137"/>
      <c r="X786" s="119">
        <f t="shared" si="113"/>
        <v>37559.699999999997</v>
      </c>
      <c r="Y786" s="119">
        <f t="shared" si="114"/>
        <v>10433.25</v>
      </c>
      <c r="Z786" s="119">
        <f t="shared" si="115"/>
        <v>16693.2</v>
      </c>
    </row>
    <row r="787" spans="1:26">
      <c r="A787" s="144">
        <f>IF(D787="","",SUBTOTAL(3,$D$11:D787))</f>
        <v>587</v>
      </c>
      <c r="B787" s="144" t="s">
        <v>1249</v>
      </c>
      <c r="C787" s="149" t="s">
        <v>1250</v>
      </c>
      <c r="D787" s="145">
        <v>200</v>
      </c>
      <c r="E787" s="145">
        <v>10</v>
      </c>
      <c r="F787" s="152">
        <v>3.5</v>
      </c>
      <c r="G787" s="145">
        <v>4</v>
      </c>
      <c r="H787" s="145"/>
      <c r="I787" s="152"/>
      <c r="J787" s="144">
        <v>0</v>
      </c>
      <c r="K787" s="121">
        <v>7452</v>
      </c>
      <c r="L787" s="80">
        <f t="shared" si="109"/>
        <v>0</v>
      </c>
      <c r="M787" s="186"/>
      <c r="N787" s="186"/>
      <c r="O787" s="186"/>
      <c r="P787" s="186">
        <f t="shared" si="110"/>
        <v>6500</v>
      </c>
      <c r="Q787" s="186">
        <f t="shared" si="111"/>
        <v>6500</v>
      </c>
      <c r="R787" s="186">
        <f t="shared" si="112"/>
        <v>6500</v>
      </c>
      <c r="S787" s="204" t="s">
        <v>1992</v>
      </c>
      <c r="T787" s="204" t="s">
        <v>1992</v>
      </c>
      <c r="U787" s="137"/>
      <c r="V787" s="137"/>
      <c r="W787" s="137"/>
      <c r="X787" s="119">
        <f t="shared" si="113"/>
        <v>3726</v>
      </c>
      <c r="Y787" s="119">
        <f t="shared" si="114"/>
        <v>1304.1000000000001</v>
      </c>
      <c r="Z787" s="119">
        <f t="shared" si="115"/>
        <v>1490.4</v>
      </c>
    </row>
    <row r="788" spans="1:26" ht="47.25">
      <c r="A788" s="144">
        <f>IF(D788="","",SUBTOTAL(3,$D$11:D788))</f>
        <v>588</v>
      </c>
      <c r="B788" s="144" t="s">
        <v>1251</v>
      </c>
      <c r="C788" s="149" t="s">
        <v>1252</v>
      </c>
      <c r="D788" s="145">
        <v>200</v>
      </c>
      <c r="E788" s="145">
        <v>10</v>
      </c>
      <c r="F788" s="152">
        <v>1.2</v>
      </c>
      <c r="G788" s="145">
        <v>4</v>
      </c>
      <c r="H788" s="145"/>
      <c r="I788" s="152"/>
      <c r="J788" s="144">
        <v>0</v>
      </c>
      <c r="K788" s="121">
        <v>2364900</v>
      </c>
      <c r="L788" s="80">
        <f t="shared" si="109"/>
        <v>0</v>
      </c>
      <c r="M788" s="186"/>
      <c r="N788" s="186"/>
      <c r="O788" s="186"/>
      <c r="P788" s="186">
        <f t="shared" si="110"/>
        <v>1679100</v>
      </c>
      <c r="Q788" s="186">
        <f t="shared" si="111"/>
        <v>1679100</v>
      </c>
      <c r="R788" s="186">
        <f t="shared" si="112"/>
        <v>1679100</v>
      </c>
      <c r="S788" s="204" t="s">
        <v>1992</v>
      </c>
      <c r="T788" s="204" t="s">
        <v>1992</v>
      </c>
      <c r="U788" s="137"/>
      <c r="V788" s="137"/>
      <c r="W788" s="137"/>
      <c r="X788" s="119">
        <f t="shared" si="113"/>
        <v>1064205</v>
      </c>
      <c r="Y788" s="119">
        <f t="shared" si="114"/>
        <v>141894</v>
      </c>
      <c r="Z788" s="119">
        <f t="shared" si="115"/>
        <v>472980</v>
      </c>
    </row>
    <row r="789" spans="1:26" ht="31.5">
      <c r="A789" s="144">
        <f>IF(D789="","",SUBTOTAL(3,$D$11:D789))</f>
        <v>589</v>
      </c>
      <c r="B789" s="144" t="s">
        <v>1253</v>
      </c>
      <c r="C789" s="149" t="s">
        <v>1254</v>
      </c>
      <c r="D789" s="145">
        <v>120</v>
      </c>
      <c r="E789" s="145">
        <v>30</v>
      </c>
      <c r="F789" s="152">
        <v>6.5</v>
      </c>
      <c r="G789" s="145">
        <v>4</v>
      </c>
      <c r="H789" s="145"/>
      <c r="I789" s="152"/>
      <c r="J789" s="144">
        <v>0</v>
      </c>
      <c r="K789" s="121">
        <v>1147</v>
      </c>
      <c r="L789" s="80">
        <f t="shared" si="109"/>
        <v>0</v>
      </c>
      <c r="M789" s="186"/>
      <c r="N789" s="186"/>
      <c r="O789" s="186"/>
      <c r="P789" s="186">
        <f t="shared" si="110"/>
        <v>3900</v>
      </c>
      <c r="Q789" s="186">
        <f t="shared" si="111"/>
        <v>3900</v>
      </c>
      <c r="R789" s="186">
        <f t="shared" si="112"/>
        <v>3900</v>
      </c>
      <c r="S789" s="204" t="s">
        <v>1992</v>
      </c>
      <c r="T789" s="204" t="s">
        <v>1992</v>
      </c>
      <c r="U789" s="137"/>
      <c r="V789" s="137"/>
      <c r="W789" s="137"/>
      <c r="X789" s="119">
        <f t="shared" si="113"/>
        <v>2867.5</v>
      </c>
      <c r="Y789" s="119">
        <f t="shared" si="114"/>
        <v>621.29166666666663</v>
      </c>
      <c r="Z789" s="119">
        <f t="shared" si="115"/>
        <v>382.33333333333331</v>
      </c>
    </row>
    <row r="790" spans="1:26">
      <c r="A790" s="144">
        <f>IF(D790="","",SUBTOTAL(3,$D$11:D790))</f>
        <v>590</v>
      </c>
      <c r="B790" s="144" t="s">
        <v>1255</v>
      </c>
      <c r="C790" s="149" t="s">
        <v>1256</v>
      </c>
      <c r="D790" s="145">
        <v>120</v>
      </c>
      <c r="E790" s="145">
        <v>30</v>
      </c>
      <c r="F790" s="152">
        <v>6.5</v>
      </c>
      <c r="G790" s="145">
        <v>4</v>
      </c>
      <c r="H790" s="145"/>
      <c r="I790" s="152"/>
      <c r="J790" s="144">
        <v>0</v>
      </c>
      <c r="K790" s="121">
        <v>909</v>
      </c>
      <c r="L790" s="80">
        <f t="shared" si="109"/>
        <v>0</v>
      </c>
      <c r="M790" s="186"/>
      <c r="N790" s="186"/>
      <c r="O790" s="186"/>
      <c r="P790" s="186">
        <f t="shared" si="110"/>
        <v>3100</v>
      </c>
      <c r="Q790" s="186">
        <f t="shared" si="111"/>
        <v>3100</v>
      </c>
      <c r="R790" s="186">
        <f t="shared" si="112"/>
        <v>3100</v>
      </c>
      <c r="S790" s="204" t="s">
        <v>1992</v>
      </c>
      <c r="T790" s="204" t="s">
        <v>1992</v>
      </c>
      <c r="U790" s="137"/>
      <c r="V790" s="137"/>
      <c r="W790" s="137"/>
      <c r="X790" s="119">
        <f t="shared" si="113"/>
        <v>2272.5</v>
      </c>
      <c r="Y790" s="119">
        <f t="shared" si="114"/>
        <v>492.375</v>
      </c>
      <c r="Z790" s="119">
        <f t="shared" si="115"/>
        <v>303</v>
      </c>
    </row>
    <row r="791" spans="1:26" ht="47.25">
      <c r="A791" s="144">
        <f>IF(D791="","",SUBTOTAL(3,$D$11:D791))</f>
        <v>591</v>
      </c>
      <c r="B791" s="144" t="s">
        <v>1257</v>
      </c>
      <c r="C791" s="149" t="s">
        <v>1258</v>
      </c>
      <c r="D791" s="145">
        <v>120</v>
      </c>
      <c r="E791" s="145">
        <v>30</v>
      </c>
      <c r="F791" s="152">
        <v>6.5</v>
      </c>
      <c r="G791" s="145">
        <v>4</v>
      </c>
      <c r="H791" s="145"/>
      <c r="I791" s="152"/>
      <c r="J791" s="144">
        <v>0</v>
      </c>
      <c r="K791" s="121">
        <v>1147</v>
      </c>
      <c r="L791" s="80">
        <f t="shared" si="109"/>
        <v>0</v>
      </c>
      <c r="M791" s="186"/>
      <c r="N791" s="186"/>
      <c r="O791" s="186"/>
      <c r="P791" s="186">
        <f t="shared" si="110"/>
        <v>3900</v>
      </c>
      <c r="Q791" s="186">
        <f t="shared" si="111"/>
        <v>3900</v>
      </c>
      <c r="R791" s="186">
        <f t="shared" si="112"/>
        <v>3900</v>
      </c>
      <c r="S791" s="204" t="s">
        <v>1992</v>
      </c>
      <c r="T791" s="204" t="s">
        <v>1992</v>
      </c>
      <c r="U791" s="137"/>
      <c r="V791" s="137"/>
      <c r="W791" s="137"/>
      <c r="X791" s="119">
        <f t="shared" si="113"/>
        <v>2867.5</v>
      </c>
      <c r="Y791" s="119">
        <f t="shared" si="114"/>
        <v>621.29166666666663</v>
      </c>
      <c r="Z791" s="119">
        <f t="shared" si="115"/>
        <v>382.33333333333331</v>
      </c>
    </row>
    <row r="792" spans="1:26" ht="31.5">
      <c r="A792" s="144">
        <f>IF(D792="","",SUBTOTAL(3,$D$11:D792))</f>
        <v>592</v>
      </c>
      <c r="B792" s="144" t="s">
        <v>1259</v>
      </c>
      <c r="C792" s="149" t="s">
        <v>1260</v>
      </c>
      <c r="D792" s="145">
        <v>120</v>
      </c>
      <c r="E792" s="145">
        <v>30</v>
      </c>
      <c r="F792" s="152">
        <v>6.5</v>
      </c>
      <c r="G792" s="145">
        <v>4</v>
      </c>
      <c r="H792" s="145"/>
      <c r="I792" s="152"/>
      <c r="J792" s="144">
        <v>0</v>
      </c>
      <c r="K792" s="121">
        <v>803</v>
      </c>
      <c r="L792" s="80">
        <f t="shared" si="109"/>
        <v>0</v>
      </c>
      <c r="M792" s="186"/>
      <c r="N792" s="186"/>
      <c r="O792" s="186"/>
      <c r="P792" s="186">
        <f t="shared" si="110"/>
        <v>2700</v>
      </c>
      <c r="Q792" s="186">
        <f t="shared" si="111"/>
        <v>2700</v>
      </c>
      <c r="R792" s="186">
        <f t="shared" si="112"/>
        <v>2700</v>
      </c>
      <c r="S792" s="204" t="s">
        <v>1992</v>
      </c>
      <c r="T792" s="204" t="s">
        <v>1992</v>
      </c>
      <c r="U792" s="137"/>
      <c r="V792" s="137"/>
      <c r="W792" s="137"/>
      <c r="X792" s="119">
        <f t="shared" si="113"/>
        <v>2007.5</v>
      </c>
      <c r="Y792" s="119">
        <f t="shared" si="114"/>
        <v>434.95833333333331</v>
      </c>
      <c r="Z792" s="119">
        <f t="shared" si="115"/>
        <v>267.66666666666669</v>
      </c>
    </row>
    <row r="793" spans="1:26">
      <c r="A793" s="144">
        <f>IF(D793="","",SUBTOTAL(3,$D$11:D793))</f>
        <v>593</v>
      </c>
      <c r="B793" s="144" t="s">
        <v>1261</v>
      </c>
      <c r="C793" s="149" t="s">
        <v>1262</v>
      </c>
      <c r="D793" s="145">
        <v>200</v>
      </c>
      <c r="E793" s="145">
        <v>10</v>
      </c>
      <c r="F793" s="152">
        <v>1.2</v>
      </c>
      <c r="G793" s="145">
        <v>4</v>
      </c>
      <c r="H793" s="145"/>
      <c r="I793" s="152"/>
      <c r="J793" s="144">
        <v>0</v>
      </c>
      <c r="K793" s="121">
        <v>25223</v>
      </c>
      <c r="L793" s="80">
        <f t="shared" si="109"/>
        <v>0</v>
      </c>
      <c r="M793" s="186"/>
      <c r="N793" s="186"/>
      <c r="O793" s="186"/>
      <c r="P793" s="186">
        <f t="shared" si="110"/>
        <v>19200</v>
      </c>
      <c r="Q793" s="186">
        <f t="shared" si="111"/>
        <v>19200</v>
      </c>
      <c r="R793" s="186">
        <f t="shared" si="112"/>
        <v>19200</v>
      </c>
      <c r="S793" s="204" t="s">
        <v>1992</v>
      </c>
      <c r="T793" s="204" t="s">
        <v>1992</v>
      </c>
      <c r="U793" s="137"/>
      <c r="V793" s="137"/>
      <c r="W793" s="137"/>
      <c r="X793" s="119">
        <f t="shared" si="113"/>
        <v>12611.5</v>
      </c>
      <c r="Y793" s="119">
        <f t="shared" si="114"/>
        <v>1513.38</v>
      </c>
      <c r="Z793" s="119">
        <f t="shared" si="115"/>
        <v>5044.6000000000004</v>
      </c>
    </row>
    <row r="794" spans="1:26">
      <c r="A794" s="144">
        <f>IF(D794="","",SUBTOTAL(3,$D$11:D794))</f>
        <v>594</v>
      </c>
      <c r="B794" s="144" t="s">
        <v>1263</v>
      </c>
      <c r="C794" s="149" t="s">
        <v>1264</v>
      </c>
      <c r="D794" s="145">
        <v>200</v>
      </c>
      <c r="E794" s="145">
        <v>10</v>
      </c>
      <c r="F794" s="152">
        <v>1.8</v>
      </c>
      <c r="G794" s="145">
        <v>4</v>
      </c>
      <c r="H794" s="145"/>
      <c r="I794" s="152"/>
      <c r="J794" s="144">
        <v>0</v>
      </c>
      <c r="K794" s="121">
        <v>9057</v>
      </c>
      <c r="L794" s="80">
        <f t="shared" si="109"/>
        <v>0</v>
      </c>
      <c r="M794" s="186"/>
      <c r="N794" s="186"/>
      <c r="O794" s="186"/>
      <c r="P794" s="186">
        <f t="shared" si="110"/>
        <v>7200</v>
      </c>
      <c r="Q794" s="186">
        <f t="shared" si="111"/>
        <v>7200</v>
      </c>
      <c r="R794" s="186">
        <f t="shared" si="112"/>
        <v>7200</v>
      </c>
      <c r="S794" s="204" t="s">
        <v>1992</v>
      </c>
      <c r="T794" s="204" t="s">
        <v>1992</v>
      </c>
      <c r="U794" s="137"/>
      <c r="V794" s="137"/>
      <c r="W794" s="137"/>
      <c r="X794" s="119">
        <f t="shared" si="113"/>
        <v>4528.5</v>
      </c>
      <c r="Y794" s="119">
        <f t="shared" si="114"/>
        <v>815.13000000000011</v>
      </c>
      <c r="Z794" s="119">
        <f t="shared" si="115"/>
        <v>1811.4</v>
      </c>
    </row>
    <row r="795" spans="1:26" ht="31.5">
      <c r="A795" s="144">
        <f>IF(D795="","",SUBTOTAL(3,$D$11:D795))</f>
        <v>595</v>
      </c>
      <c r="B795" s="144" t="s">
        <v>1265</v>
      </c>
      <c r="C795" s="149" t="s">
        <v>1266</v>
      </c>
      <c r="D795" s="145">
        <v>200</v>
      </c>
      <c r="E795" s="145">
        <v>10</v>
      </c>
      <c r="F795" s="152">
        <v>3</v>
      </c>
      <c r="G795" s="145">
        <v>4</v>
      </c>
      <c r="H795" s="145"/>
      <c r="I795" s="152"/>
      <c r="J795" s="144">
        <v>0</v>
      </c>
      <c r="K795" s="121">
        <v>42306</v>
      </c>
      <c r="L795" s="80">
        <f t="shared" si="109"/>
        <v>0</v>
      </c>
      <c r="M795" s="186"/>
      <c r="N795" s="186"/>
      <c r="O795" s="186"/>
      <c r="P795" s="186">
        <f t="shared" si="110"/>
        <v>33800</v>
      </c>
      <c r="Q795" s="186">
        <f t="shared" si="111"/>
        <v>33800</v>
      </c>
      <c r="R795" s="186">
        <f t="shared" si="112"/>
        <v>33800</v>
      </c>
      <c r="S795" s="204" t="s">
        <v>1992</v>
      </c>
      <c r="T795" s="204" t="s">
        <v>1992</v>
      </c>
      <c r="U795" s="137"/>
      <c r="V795" s="137"/>
      <c r="W795" s="137"/>
      <c r="X795" s="119">
        <f t="shared" si="113"/>
        <v>19037.7</v>
      </c>
      <c r="Y795" s="119">
        <f t="shared" si="114"/>
        <v>6345.9</v>
      </c>
      <c r="Z795" s="119">
        <f t="shared" si="115"/>
        <v>8461.2000000000007</v>
      </c>
    </row>
    <row r="796" spans="1:26">
      <c r="A796" s="144">
        <f>IF(D796="","",SUBTOTAL(3,$D$11:D796))</f>
        <v>596</v>
      </c>
      <c r="B796" s="144" t="s">
        <v>1267</v>
      </c>
      <c r="C796" s="149" t="s">
        <v>1268</v>
      </c>
      <c r="D796" s="145">
        <v>200</v>
      </c>
      <c r="E796" s="145">
        <v>10</v>
      </c>
      <c r="F796" s="152">
        <v>2.5</v>
      </c>
      <c r="G796" s="145">
        <v>4</v>
      </c>
      <c r="H796" s="145"/>
      <c r="I796" s="152"/>
      <c r="J796" s="144">
        <v>0</v>
      </c>
      <c r="K796" s="121">
        <v>67071</v>
      </c>
      <c r="L796" s="80">
        <f t="shared" si="109"/>
        <v>0</v>
      </c>
      <c r="M796" s="186"/>
      <c r="N796" s="186"/>
      <c r="O796" s="186"/>
      <c r="P796" s="186">
        <f t="shared" si="110"/>
        <v>52000</v>
      </c>
      <c r="Q796" s="186">
        <f t="shared" si="111"/>
        <v>52000</v>
      </c>
      <c r="R796" s="186">
        <f t="shared" si="112"/>
        <v>52000</v>
      </c>
      <c r="S796" s="204" t="s">
        <v>1992</v>
      </c>
      <c r="T796" s="204" t="s">
        <v>1992</v>
      </c>
      <c r="U796" s="137"/>
      <c r="V796" s="137"/>
      <c r="W796" s="137"/>
      <c r="X796" s="119">
        <f t="shared" si="113"/>
        <v>30181.95</v>
      </c>
      <c r="Y796" s="119">
        <f t="shared" si="114"/>
        <v>8383.875</v>
      </c>
      <c r="Z796" s="119">
        <f t="shared" si="115"/>
        <v>13414.2</v>
      </c>
    </row>
    <row r="797" spans="1:26" ht="31.5">
      <c r="A797" s="144">
        <f>IF(D797="","",SUBTOTAL(3,$D$11:D797))</f>
        <v>597</v>
      </c>
      <c r="B797" s="144" t="s">
        <v>1269</v>
      </c>
      <c r="C797" s="149" t="s">
        <v>1270</v>
      </c>
      <c r="D797" s="145">
        <v>200</v>
      </c>
      <c r="E797" s="145">
        <v>10</v>
      </c>
      <c r="F797" s="152">
        <v>2.2000000000000002</v>
      </c>
      <c r="G797" s="145">
        <v>4</v>
      </c>
      <c r="H797" s="145"/>
      <c r="I797" s="152"/>
      <c r="J797" s="144">
        <v>0</v>
      </c>
      <c r="K797" s="121">
        <v>153517</v>
      </c>
      <c r="L797" s="80">
        <f t="shared" si="109"/>
        <v>0</v>
      </c>
      <c r="M797" s="186"/>
      <c r="N797" s="186"/>
      <c r="O797" s="186"/>
      <c r="P797" s="186">
        <f t="shared" si="110"/>
        <v>116700</v>
      </c>
      <c r="Q797" s="186">
        <f t="shared" si="111"/>
        <v>116700</v>
      </c>
      <c r="R797" s="186">
        <f t="shared" si="112"/>
        <v>116700</v>
      </c>
      <c r="S797" s="204" t="s">
        <v>1992</v>
      </c>
      <c r="T797" s="204" t="s">
        <v>1992</v>
      </c>
      <c r="U797" s="137"/>
      <c r="V797" s="137"/>
      <c r="W797" s="137"/>
      <c r="X797" s="119">
        <f t="shared" si="113"/>
        <v>69082.649999999994</v>
      </c>
      <c r="Y797" s="119">
        <f t="shared" si="114"/>
        <v>16886.870000000003</v>
      </c>
      <c r="Z797" s="119">
        <f t="shared" si="115"/>
        <v>30703.4</v>
      </c>
    </row>
    <row r="798" spans="1:26" ht="63">
      <c r="A798" s="144">
        <f>IF(D798="","",SUBTOTAL(3,$D$11:D798))</f>
        <v>598</v>
      </c>
      <c r="B798" s="144" t="s">
        <v>1271</v>
      </c>
      <c r="C798" s="149" t="s">
        <v>1272</v>
      </c>
      <c r="D798" s="145">
        <v>200</v>
      </c>
      <c r="E798" s="145">
        <v>10</v>
      </c>
      <c r="F798" s="152">
        <v>2.5</v>
      </c>
      <c r="G798" s="145">
        <v>4</v>
      </c>
      <c r="H798" s="145"/>
      <c r="I798" s="152"/>
      <c r="J798" s="144">
        <v>0</v>
      </c>
      <c r="K798" s="121">
        <v>64204</v>
      </c>
      <c r="L798" s="80">
        <f t="shared" si="109"/>
        <v>0</v>
      </c>
      <c r="M798" s="186"/>
      <c r="N798" s="186"/>
      <c r="O798" s="186"/>
      <c r="P798" s="186">
        <f t="shared" si="110"/>
        <v>49800</v>
      </c>
      <c r="Q798" s="186">
        <f t="shared" si="111"/>
        <v>49800</v>
      </c>
      <c r="R798" s="186">
        <f t="shared" si="112"/>
        <v>49800</v>
      </c>
      <c r="S798" s="204" t="s">
        <v>1992</v>
      </c>
      <c r="T798" s="204" t="s">
        <v>1992</v>
      </c>
      <c r="U798" s="137"/>
      <c r="V798" s="137"/>
      <c r="W798" s="137"/>
      <c r="X798" s="119">
        <f t="shared" si="113"/>
        <v>28891.8</v>
      </c>
      <c r="Y798" s="119">
        <f t="shared" si="114"/>
        <v>8025.5</v>
      </c>
      <c r="Z798" s="119">
        <f t="shared" si="115"/>
        <v>12840.8</v>
      </c>
    </row>
    <row r="799" spans="1:26">
      <c r="A799" s="144">
        <f>IF(D799="","",SUBTOTAL(3,$D$11:D799))</f>
        <v>599</v>
      </c>
      <c r="B799" s="144" t="s">
        <v>1273</v>
      </c>
      <c r="C799" s="149" t="s">
        <v>1274</v>
      </c>
      <c r="D799" s="145">
        <v>200</v>
      </c>
      <c r="E799" s="145">
        <v>10</v>
      </c>
      <c r="F799" s="152">
        <v>3.5</v>
      </c>
      <c r="G799" s="145">
        <v>4</v>
      </c>
      <c r="H799" s="145"/>
      <c r="I799" s="152"/>
      <c r="J799" s="144">
        <v>0</v>
      </c>
      <c r="K799" s="121">
        <v>8599</v>
      </c>
      <c r="L799" s="80">
        <f t="shared" si="109"/>
        <v>0</v>
      </c>
      <c r="M799" s="186"/>
      <c r="N799" s="186"/>
      <c r="O799" s="186"/>
      <c r="P799" s="186">
        <f t="shared" si="110"/>
        <v>7500</v>
      </c>
      <c r="Q799" s="186">
        <f t="shared" si="111"/>
        <v>7500</v>
      </c>
      <c r="R799" s="186">
        <f t="shared" si="112"/>
        <v>7500</v>
      </c>
      <c r="S799" s="204" t="s">
        <v>1992</v>
      </c>
      <c r="T799" s="204" t="s">
        <v>1992</v>
      </c>
      <c r="U799" s="137"/>
      <c r="V799" s="137"/>
      <c r="W799" s="137"/>
      <c r="X799" s="119">
        <f t="shared" si="113"/>
        <v>4299.5</v>
      </c>
      <c r="Y799" s="119">
        <f t="shared" si="114"/>
        <v>1504.825</v>
      </c>
      <c r="Z799" s="119">
        <f t="shared" si="115"/>
        <v>1719.8</v>
      </c>
    </row>
    <row r="800" spans="1:26">
      <c r="A800" s="144">
        <f>IF(D800="","",SUBTOTAL(3,$D$11:D800))</f>
        <v>600</v>
      </c>
      <c r="B800" s="144" t="s">
        <v>1275</v>
      </c>
      <c r="C800" s="149" t="s">
        <v>1276</v>
      </c>
      <c r="D800" s="145">
        <v>200</v>
      </c>
      <c r="E800" s="145">
        <v>10</v>
      </c>
      <c r="F800" s="152">
        <v>3.5</v>
      </c>
      <c r="G800" s="145">
        <v>4</v>
      </c>
      <c r="H800" s="145"/>
      <c r="I800" s="152"/>
      <c r="J800" s="144">
        <v>0</v>
      </c>
      <c r="K800" s="121">
        <v>1200</v>
      </c>
      <c r="L800" s="80">
        <f t="shared" si="109"/>
        <v>0</v>
      </c>
      <c r="M800" s="186"/>
      <c r="N800" s="186"/>
      <c r="O800" s="186"/>
      <c r="P800" s="186">
        <f t="shared" si="110"/>
        <v>1100</v>
      </c>
      <c r="Q800" s="186">
        <f t="shared" si="111"/>
        <v>1100</v>
      </c>
      <c r="R800" s="186">
        <f t="shared" si="112"/>
        <v>1100</v>
      </c>
      <c r="S800" s="204" t="s">
        <v>1992</v>
      </c>
      <c r="T800" s="204" t="s">
        <v>1992</v>
      </c>
      <c r="U800" s="137"/>
      <c r="V800" s="137"/>
      <c r="W800" s="137"/>
      <c r="X800" s="119">
        <f t="shared" si="113"/>
        <v>600</v>
      </c>
      <c r="Y800" s="119">
        <f t="shared" si="114"/>
        <v>210.00000000000003</v>
      </c>
      <c r="Z800" s="119">
        <f t="shared" si="115"/>
        <v>240</v>
      </c>
    </row>
    <row r="801" spans="1:26">
      <c r="A801" s="144">
        <f>IF(D801="","",SUBTOTAL(3,$D$11:D801))</f>
        <v>601</v>
      </c>
      <c r="B801" s="144" t="s">
        <v>1277</v>
      </c>
      <c r="C801" s="149" t="s">
        <v>1278</v>
      </c>
      <c r="D801" s="145">
        <v>200</v>
      </c>
      <c r="E801" s="145">
        <v>10</v>
      </c>
      <c r="F801" s="152">
        <v>3.5</v>
      </c>
      <c r="G801" s="145">
        <v>4</v>
      </c>
      <c r="H801" s="145"/>
      <c r="I801" s="152"/>
      <c r="J801" s="144">
        <v>0</v>
      </c>
      <c r="K801" s="121">
        <v>500</v>
      </c>
      <c r="L801" s="80">
        <f t="shared" si="109"/>
        <v>0</v>
      </c>
      <c r="M801" s="186"/>
      <c r="N801" s="186"/>
      <c r="O801" s="186"/>
      <c r="P801" s="186">
        <f t="shared" si="110"/>
        <v>400</v>
      </c>
      <c r="Q801" s="186">
        <f t="shared" si="111"/>
        <v>400</v>
      </c>
      <c r="R801" s="186">
        <f t="shared" si="112"/>
        <v>400</v>
      </c>
      <c r="S801" s="204" t="s">
        <v>1992</v>
      </c>
      <c r="T801" s="204" t="s">
        <v>1992</v>
      </c>
      <c r="U801" s="137"/>
      <c r="V801" s="137"/>
      <c r="W801" s="137"/>
      <c r="X801" s="119">
        <f t="shared" si="113"/>
        <v>250</v>
      </c>
      <c r="Y801" s="119">
        <f t="shared" si="114"/>
        <v>87.5</v>
      </c>
      <c r="Z801" s="119">
        <f t="shared" si="115"/>
        <v>100</v>
      </c>
    </row>
    <row r="802" spans="1:26" ht="31.5">
      <c r="A802" s="144">
        <f>IF(D802="","",SUBTOTAL(3,$D$11:D802))</f>
        <v>602</v>
      </c>
      <c r="B802" s="144" t="s">
        <v>1279</v>
      </c>
      <c r="C802" s="149" t="s">
        <v>1280</v>
      </c>
      <c r="D802" s="145">
        <v>200</v>
      </c>
      <c r="E802" s="145">
        <v>10</v>
      </c>
      <c r="F802" s="152">
        <v>3.5</v>
      </c>
      <c r="G802" s="145">
        <v>4</v>
      </c>
      <c r="H802" s="145"/>
      <c r="I802" s="152"/>
      <c r="J802" s="144">
        <v>0</v>
      </c>
      <c r="K802" s="121">
        <v>22000</v>
      </c>
      <c r="L802" s="80">
        <f t="shared" si="109"/>
        <v>0</v>
      </c>
      <c r="M802" s="186"/>
      <c r="N802" s="186"/>
      <c r="O802" s="186"/>
      <c r="P802" s="186">
        <f t="shared" si="110"/>
        <v>19300</v>
      </c>
      <c r="Q802" s="186">
        <f t="shared" si="111"/>
        <v>19300</v>
      </c>
      <c r="R802" s="186">
        <f t="shared" si="112"/>
        <v>19300</v>
      </c>
      <c r="S802" s="204" t="s">
        <v>1992</v>
      </c>
      <c r="T802" s="204" t="s">
        <v>1992</v>
      </c>
      <c r="U802" s="137"/>
      <c r="V802" s="137"/>
      <c r="W802" s="137"/>
      <c r="X802" s="119">
        <f t="shared" si="113"/>
        <v>11000</v>
      </c>
      <c r="Y802" s="119">
        <f t="shared" si="114"/>
        <v>3850.0000000000005</v>
      </c>
      <c r="Z802" s="119">
        <f t="shared" si="115"/>
        <v>4400</v>
      </c>
    </row>
    <row r="803" spans="1:26">
      <c r="A803" s="144">
        <f>IF(D803="","",SUBTOTAL(3,$D$11:D803))</f>
        <v>603</v>
      </c>
      <c r="B803" s="144" t="s">
        <v>1281</v>
      </c>
      <c r="C803" s="149" t="s">
        <v>1282</v>
      </c>
      <c r="D803" s="145">
        <v>200</v>
      </c>
      <c r="E803" s="145">
        <v>10</v>
      </c>
      <c r="F803" s="152">
        <v>3.5</v>
      </c>
      <c r="G803" s="145">
        <v>4</v>
      </c>
      <c r="H803" s="145"/>
      <c r="I803" s="152"/>
      <c r="J803" s="144">
        <v>0</v>
      </c>
      <c r="K803" s="121">
        <v>16360</v>
      </c>
      <c r="L803" s="80">
        <f t="shared" si="109"/>
        <v>0</v>
      </c>
      <c r="M803" s="186"/>
      <c r="N803" s="186"/>
      <c r="O803" s="186"/>
      <c r="P803" s="186">
        <f t="shared" si="110"/>
        <v>14300</v>
      </c>
      <c r="Q803" s="186">
        <f t="shared" si="111"/>
        <v>14300</v>
      </c>
      <c r="R803" s="186">
        <f t="shared" si="112"/>
        <v>14300</v>
      </c>
      <c r="S803" s="204" t="s">
        <v>1992</v>
      </c>
      <c r="T803" s="204" t="s">
        <v>1992</v>
      </c>
      <c r="U803" s="137"/>
      <c r="V803" s="137"/>
      <c r="W803" s="137"/>
      <c r="X803" s="119">
        <f t="shared" si="113"/>
        <v>8180</v>
      </c>
      <c r="Y803" s="119">
        <f t="shared" si="114"/>
        <v>2863</v>
      </c>
      <c r="Z803" s="119">
        <f t="shared" si="115"/>
        <v>3272</v>
      </c>
    </row>
    <row r="804" spans="1:26">
      <c r="A804" s="144">
        <f>IF(D804="","",SUBTOTAL(3,$D$11:D804))</f>
        <v>604</v>
      </c>
      <c r="B804" s="144" t="s">
        <v>1283</v>
      </c>
      <c r="C804" s="149" t="s">
        <v>1284</v>
      </c>
      <c r="D804" s="145">
        <v>200</v>
      </c>
      <c r="E804" s="145">
        <v>10</v>
      </c>
      <c r="F804" s="152">
        <v>2.2000000000000002</v>
      </c>
      <c r="G804" s="145">
        <v>4</v>
      </c>
      <c r="H804" s="145"/>
      <c r="I804" s="152"/>
      <c r="J804" s="144">
        <v>0</v>
      </c>
      <c r="K804" s="121">
        <v>200</v>
      </c>
      <c r="L804" s="80">
        <f t="shared" si="109"/>
        <v>0</v>
      </c>
      <c r="M804" s="186"/>
      <c r="N804" s="186"/>
      <c r="O804" s="186"/>
      <c r="P804" s="186">
        <f t="shared" si="110"/>
        <v>200</v>
      </c>
      <c r="Q804" s="186">
        <f t="shared" si="111"/>
        <v>200</v>
      </c>
      <c r="R804" s="186">
        <f t="shared" si="112"/>
        <v>200</v>
      </c>
      <c r="S804" s="204" t="s">
        <v>1992</v>
      </c>
      <c r="T804" s="204" t="s">
        <v>1992</v>
      </c>
      <c r="U804" s="137"/>
      <c r="V804" s="137"/>
      <c r="W804" s="137"/>
      <c r="X804" s="119">
        <f t="shared" si="113"/>
        <v>100</v>
      </c>
      <c r="Y804" s="119">
        <f t="shared" si="114"/>
        <v>22</v>
      </c>
      <c r="Z804" s="119">
        <f t="shared" si="115"/>
        <v>40</v>
      </c>
    </row>
    <row r="805" spans="1:26">
      <c r="A805" s="144">
        <f>IF(D805="","",SUBTOTAL(3,$D$11:D805))</f>
        <v>605</v>
      </c>
      <c r="B805" s="144" t="s">
        <v>1285</v>
      </c>
      <c r="C805" s="149" t="s">
        <v>1286</v>
      </c>
      <c r="D805" s="145">
        <v>200</v>
      </c>
      <c r="E805" s="145">
        <v>10</v>
      </c>
      <c r="F805" s="152">
        <v>2.2000000000000002</v>
      </c>
      <c r="G805" s="145">
        <v>4</v>
      </c>
      <c r="H805" s="145"/>
      <c r="I805" s="152"/>
      <c r="J805" s="144">
        <v>0</v>
      </c>
      <c r="K805" s="121">
        <v>1200</v>
      </c>
      <c r="L805" s="80">
        <f t="shared" si="109"/>
        <v>0</v>
      </c>
      <c r="M805" s="186"/>
      <c r="N805" s="186"/>
      <c r="O805" s="186"/>
      <c r="P805" s="186">
        <f t="shared" si="110"/>
        <v>1000</v>
      </c>
      <c r="Q805" s="186">
        <f t="shared" si="111"/>
        <v>1000</v>
      </c>
      <c r="R805" s="186">
        <f t="shared" si="112"/>
        <v>1000</v>
      </c>
      <c r="S805" s="204" t="s">
        <v>1992</v>
      </c>
      <c r="T805" s="204" t="s">
        <v>1992</v>
      </c>
      <c r="U805" s="137"/>
      <c r="V805" s="137"/>
      <c r="W805" s="137"/>
      <c r="X805" s="119">
        <f t="shared" si="113"/>
        <v>600</v>
      </c>
      <c r="Y805" s="119">
        <f t="shared" si="114"/>
        <v>132.00000000000003</v>
      </c>
      <c r="Z805" s="119">
        <f t="shared" si="115"/>
        <v>240</v>
      </c>
    </row>
    <row r="806" spans="1:26">
      <c r="A806" s="144">
        <f>IF(D806="","",SUBTOTAL(3,$D$11:D806))</f>
        <v>606</v>
      </c>
      <c r="B806" s="144" t="s">
        <v>1287</v>
      </c>
      <c r="C806" s="149" t="s">
        <v>1288</v>
      </c>
      <c r="D806" s="145">
        <v>200</v>
      </c>
      <c r="E806" s="145">
        <v>10</v>
      </c>
      <c r="F806" s="152">
        <v>2.2000000000000002</v>
      </c>
      <c r="G806" s="145">
        <v>4</v>
      </c>
      <c r="H806" s="145"/>
      <c r="I806" s="152"/>
      <c r="J806" s="144">
        <v>0</v>
      </c>
      <c r="K806" s="121">
        <v>2800</v>
      </c>
      <c r="L806" s="80">
        <f t="shared" si="109"/>
        <v>0</v>
      </c>
      <c r="M806" s="186"/>
      <c r="N806" s="186"/>
      <c r="O806" s="186"/>
      <c r="P806" s="186">
        <f t="shared" si="110"/>
        <v>2300</v>
      </c>
      <c r="Q806" s="186">
        <f t="shared" si="111"/>
        <v>2300</v>
      </c>
      <c r="R806" s="186">
        <f t="shared" si="112"/>
        <v>2300</v>
      </c>
      <c r="S806" s="204" t="s">
        <v>1992</v>
      </c>
      <c r="T806" s="204" t="s">
        <v>1992</v>
      </c>
      <c r="U806" s="137"/>
      <c r="V806" s="137"/>
      <c r="W806" s="137"/>
      <c r="X806" s="119">
        <f t="shared" si="113"/>
        <v>1400</v>
      </c>
      <c r="Y806" s="119">
        <f t="shared" si="114"/>
        <v>308.00000000000006</v>
      </c>
      <c r="Z806" s="119">
        <f t="shared" si="115"/>
        <v>560</v>
      </c>
    </row>
    <row r="807" spans="1:26">
      <c r="A807" s="144">
        <f>IF(D807="","",SUBTOTAL(3,$D$11:D807))</f>
        <v>607</v>
      </c>
      <c r="B807" s="144" t="s">
        <v>1289</v>
      </c>
      <c r="C807" s="149" t="s">
        <v>1290</v>
      </c>
      <c r="D807" s="145">
        <v>200</v>
      </c>
      <c r="E807" s="145">
        <v>10</v>
      </c>
      <c r="F807" s="152">
        <v>2.2000000000000002</v>
      </c>
      <c r="G807" s="145">
        <v>4</v>
      </c>
      <c r="H807" s="145"/>
      <c r="I807" s="152"/>
      <c r="J807" s="144">
        <v>0</v>
      </c>
      <c r="K807" s="121">
        <v>1800</v>
      </c>
      <c r="L807" s="80">
        <f t="shared" si="109"/>
        <v>0</v>
      </c>
      <c r="M807" s="186"/>
      <c r="N807" s="186"/>
      <c r="O807" s="186"/>
      <c r="P807" s="186">
        <f t="shared" si="110"/>
        <v>1500</v>
      </c>
      <c r="Q807" s="186">
        <f t="shared" si="111"/>
        <v>1500</v>
      </c>
      <c r="R807" s="186">
        <f t="shared" si="112"/>
        <v>1500</v>
      </c>
      <c r="S807" s="204" t="s">
        <v>1992</v>
      </c>
      <c r="T807" s="204" t="s">
        <v>1992</v>
      </c>
      <c r="U807" s="137"/>
      <c r="V807" s="137"/>
      <c r="W807" s="137"/>
      <c r="X807" s="119">
        <f t="shared" si="113"/>
        <v>900</v>
      </c>
      <c r="Y807" s="119">
        <f t="shared" si="114"/>
        <v>198.00000000000003</v>
      </c>
      <c r="Z807" s="119">
        <f t="shared" si="115"/>
        <v>360</v>
      </c>
    </row>
    <row r="808" spans="1:26">
      <c r="A808" s="144">
        <f>IF(D808="","",SUBTOTAL(3,$D$11:D808))</f>
        <v>608</v>
      </c>
      <c r="B808" s="144" t="s">
        <v>1291</v>
      </c>
      <c r="C808" s="149" t="s">
        <v>1292</v>
      </c>
      <c r="D808" s="145">
        <v>200</v>
      </c>
      <c r="E808" s="145">
        <v>10</v>
      </c>
      <c r="F808" s="152">
        <v>2.2000000000000002</v>
      </c>
      <c r="G808" s="145">
        <v>4</v>
      </c>
      <c r="H808" s="145"/>
      <c r="I808" s="152"/>
      <c r="J808" s="144">
        <v>0</v>
      </c>
      <c r="K808" s="121">
        <v>1500</v>
      </c>
      <c r="L808" s="80">
        <f t="shared" si="109"/>
        <v>0</v>
      </c>
      <c r="M808" s="186"/>
      <c r="N808" s="186"/>
      <c r="O808" s="186"/>
      <c r="P808" s="186">
        <f t="shared" si="110"/>
        <v>1200</v>
      </c>
      <c r="Q808" s="186">
        <f t="shared" si="111"/>
        <v>1200</v>
      </c>
      <c r="R808" s="186">
        <f t="shared" si="112"/>
        <v>1200</v>
      </c>
      <c r="S808" s="204" t="s">
        <v>1992</v>
      </c>
      <c r="T808" s="204" t="s">
        <v>1992</v>
      </c>
      <c r="U808" s="137"/>
      <c r="V808" s="137"/>
      <c r="W808" s="137"/>
      <c r="X808" s="119">
        <f t="shared" si="113"/>
        <v>750</v>
      </c>
      <c r="Y808" s="119">
        <f t="shared" si="114"/>
        <v>165</v>
      </c>
      <c r="Z808" s="119">
        <f t="shared" si="115"/>
        <v>300</v>
      </c>
    </row>
    <row r="809" spans="1:26">
      <c r="A809" s="144">
        <f>IF(D809="","",SUBTOTAL(3,$D$11:D809))</f>
        <v>609</v>
      </c>
      <c r="B809" s="144" t="s">
        <v>1293</v>
      </c>
      <c r="C809" s="149" t="s">
        <v>1294</v>
      </c>
      <c r="D809" s="145">
        <v>200</v>
      </c>
      <c r="E809" s="145">
        <v>10</v>
      </c>
      <c r="F809" s="152">
        <v>6.5</v>
      </c>
      <c r="G809" s="145">
        <v>4</v>
      </c>
      <c r="H809" s="145"/>
      <c r="I809" s="152"/>
      <c r="J809" s="144">
        <v>0</v>
      </c>
      <c r="K809" s="121">
        <v>1200</v>
      </c>
      <c r="L809" s="80">
        <f t="shared" si="109"/>
        <v>0</v>
      </c>
      <c r="M809" s="186"/>
      <c r="N809" s="186"/>
      <c r="O809" s="186"/>
      <c r="P809" s="186">
        <f t="shared" si="110"/>
        <v>1200</v>
      </c>
      <c r="Q809" s="186">
        <f t="shared" si="111"/>
        <v>1200</v>
      </c>
      <c r="R809" s="186">
        <f t="shared" si="112"/>
        <v>1200</v>
      </c>
      <c r="S809" s="204" t="s">
        <v>1992</v>
      </c>
      <c r="T809" s="204" t="s">
        <v>1992</v>
      </c>
      <c r="U809" s="137"/>
      <c r="V809" s="137"/>
      <c r="W809" s="137"/>
      <c r="X809" s="119">
        <f t="shared" si="113"/>
        <v>600</v>
      </c>
      <c r="Y809" s="119">
        <f t="shared" si="114"/>
        <v>390</v>
      </c>
      <c r="Z809" s="119">
        <f t="shared" si="115"/>
        <v>240</v>
      </c>
    </row>
    <row r="810" spans="1:26" ht="31.5">
      <c r="A810" s="144">
        <f>IF(D810="","",SUBTOTAL(3,$D$11:D810))</f>
        <v>610</v>
      </c>
      <c r="B810" s="144" t="s">
        <v>1295</v>
      </c>
      <c r="C810" s="149" t="s">
        <v>1296</v>
      </c>
      <c r="D810" s="145">
        <v>200</v>
      </c>
      <c r="E810" s="145">
        <v>10</v>
      </c>
      <c r="F810" s="152">
        <v>6.5</v>
      </c>
      <c r="G810" s="145">
        <v>4</v>
      </c>
      <c r="H810" s="145"/>
      <c r="I810" s="152"/>
      <c r="J810" s="144">
        <v>0</v>
      </c>
      <c r="K810" s="121">
        <v>5000</v>
      </c>
      <c r="L810" s="80">
        <f t="shared" si="109"/>
        <v>0</v>
      </c>
      <c r="M810" s="186"/>
      <c r="N810" s="186"/>
      <c r="O810" s="186"/>
      <c r="P810" s="186">
        <f t="shared" si="110"/>
        <v>5100</v>
      </c>
      <c r="Q810" s="186">
        <f t="shared" si="111"/>
        <v>5100</v>
      </c>
      <c r="R810" s="186">
        <f t="shared" si="112"/>
        <v>5100</v>
      </c>
      <c r="S810" s="204" t="s">
        <v>1992</v>
      </c>
      <c r="T810" s="204" t="s">
        <v>1992</v>
      </c>
      <c r="U810" s="137"/>
      <c r="V810" s="137"/>
      <c r="W810" s="137"/>
      <c r="X810" s="119">
        <f t="shared" si="113"/>
        <v>2500</v>
      </c>
      <c r="Y810" s="119">
        <f t="shared" si="114"/>
        <v>1625</v>
      </c>
      <c r="Z810" s="119">
        <f t="shared" si="115"/>
        <v>1000</v>
      </c>
    </row>
    <row r="811" spans="1:26">
      <c r="A811" s="144">
        <f>IF(D811="","",SUBTOTAL(3,$D$11:D811))</f>
        <v>611</v>
      </c>
      <c r="B811" s="144" t="s">
        <v>1297</v>
      </c>
      <c r="C811" s="149" t="s">
        <v>1298</v>
      </c>
      <c r="D811" s="145">
        <v>200</v>
      </c>
      <c r="E811" s="145">
        <v>10</v>
      </c>
      <c r="F811" s="152">
        <v>6.5</v>
      </c>
      <c r="G811" s="145">
        <v>4</v>
      </c>
      <c r="H811" s="145"/>
      <c r="I811" s="152"/>
      <c r="J811" s="144">
        <v>0</v>
      </c>
      <c r="K811" s="121">
        <v>2500</v>
      </c>
      <c r="L811" s="80">
        <f t="shared" si="109"/>
        <v>0</v>
      </c>
      <c r="M811" s="186"/>
      <c r="N811" s="186"/>
      <c r="O811" s="186"/>
      <c r="P811" s="186">
        <f t="shared" si="110"/>
        <v>2600</v>
      </c>
      <c r="Q811" s="186">
        <f t="shared" si="111"/>
        <v>2600</v>
      </c>
      <c r="R811" s="186">
        <f t="shared" si="112"/>
        <v>2600</v>
      </c>
      <c r="S811" s="204" t="s">
        <v>1992</v>
      </c>
      <c r="T811" s="204" t="s">
        <v>1992</v>
      </c>
      <c r="U811" s="137"/>
      <c r="V811" s="137"/>
      <c r="W811" s="137"/>
      <c r="X811" s="119">
        <f t="shared" si="113"/>
        <v>1250</v>
      </c>
      <c r="Y811" s="119">
        <f t="shared" si="114"/>
        <v>812.5</v>
      </c>
      <c r="Z811" s="119">
        <f t="shared" si="115"/>
        <v>500</v>
      </c>
    </row>
    <row r="812" spans="1:26">
      <c r="A812" s="144">
        <f>IF(D812="","",SUBTOTAL(3,$D$11:D812))</f>
        <v>612</v>
      </c>
      <c r="B812" s="144" t="s">
        <v>1299</v>
      </c>
      <c r="C812" s="149" t="s">
        <v>1300</v>
      </c>
      <c r="D812" s="145">
        <v>200</v>
      </c>
      <c r="E812" s="145">
        <v>10</v>
      </c>
      <c r="F812" s="152">
        <v>6.5</v>
      </c>
      <c r="G812" s="145">
        <v>4</v>
      </c>
      <c r="H812" s="145"/>
      <c r="I812" s="152"/>
      <c r="J812" s="144">
        <v>0</v>
      </c>
      <c r="K812" s="121">
        <v>500</v>
      </c>
      <c r="L812" s="80">
        <f t="shared" si="109"/>
        <v>0</v>
      </c>
      <c r="M812" s="186"/>
      <c r="N812" s="186"/>
      <c r="O812" s="186"/>
      <c r="P812" s="186">
        <f t="shared" si="110"/>
        <v>500</v>
      </c>
      <c r="Q812" s="186">
        <f t="shared" si="111"/>
        <v>500</v>
      </c>
      <c r="R812" s="186">
        <f t="shared" si="112"/>
        <v>500</v>
      </c>
      <c r="S812" s="204" t="s">
        <v>1992</v>
      </c>
      <c r="T812" s="204" t="s">
        <v>1992</v>
      </c>
      <c r="U812" s="137"/>
      <c r="V812" s="137"/>
      <c r="W812" s="137"/>
      <c r="X812" s="119">
        <f t="shared" si="113"/>
        <v>250</v>
      </c>
      <c r="Y812" s="119">
        <f t="shared" si="114"/>
        <v>162.5</v>
      </c>
      <c r="Z812" s="119">
        <f t="shared" si="115"/>
        <v>100</v>
      </c>
    </row>
    <row r="813" spans="1:26">
      <c r="A813" s="144">
        <f>IF(D813="","",SUBTOTAL(3,$D$11:D813))</f>
        <v>613</v>
      </c>
      <c r="B813" s="144" t="s">
        <v>1301</v>
      </c>
      <c r="C813" s="149" t="s">
        <v>1302</v>
      </c>
      <c r="D813" s="145">
        <v>200</v>
      </c>
      <c r="E813" s="145">
        <v>10</v>
      </c>
      <c r="F813" s="152">
        <v>6.5</v>
      </c>
      <c r="G813" s="145">
        <v>4</v>
      </c>
      <c r="H813" s="145"/>
      <c r="I813" s="152"/>
      <c r="J813" s="144">
        <v>0</v>
      </c>
      <c r="K813" s="121">
        <v>1900</v>
      </c>
      <c r="L813" s="80">
        <f t="shared" si="109"/>
        <v>0</v>
      </c>
      <c r="M813" s="186"/>
      <c r="N813" s="186"/>
      <c r="O813" s="186"/>
      <c r="P813" s="186">
        <f t="shared" si="110"/>
        <v>1900</v>
      </c>
      <c r="Q813" s="186">
        <f t="shared" si="111"/>
        <v>1900</v>
      </c>
      <c r="R813" s="186">
        <f t="shared" si="112"/>
        <v>1900</v>
      </c>
      <c r="S813" s="204" t="s">
        <v>1992</v>
      </c>
      <c r="T813" s="204" t="s">
        <v>1992</v>
      </c>
      <c r="U813" s="137"/>
      <c r="V813" s="137"/>
      <c r="W813" s="137"/>
      <c r="X813" s="119">
        <f t="shared" si="113"/>
        <v>950</v>
      </c>
      <c r="Y813" s="119">
        <f t="shared" si="114"/>
        <v>617.5</v>
      </c>
      <c r="Z813" s="119">
        <f t="shared" si="115"/>
        <v>380</v>
      </c>
    </row>
    <row r="814" spans="1:26" ht="31.5">
      <c r="A814" s="144">
        <f>IF(D814="","",SUBTOTAL(3,$D$11:D814))</f>
        <v>614</v>
      </c>
      <c r="B814" s="144" t="s">
        <v>1303</v>
      </c>
      <c r="C814" s="149" t="s">
        <v>1304</v>
      </c>
      <c r="D814" s="145">
        <v>200</v>
      </c>
      <c r="E814" s="145">
        <v>10</v>
      </c>
      <c r="F814" s="152">
        <v>6.5</v>
      </c>
      <c r="G814" s="145">
        <v>4</v>
      </c>
      <c r="H814" s="145"/>
      <c r="I814" s="152"/>
      <c r="J814" s="144">
        <v>0</v>
      </c>
      <c r="K814" s="121">
        <v>90000</v>
      </c>
      <c r="L814" s="80">
        <f t="shared" si="109"/>
        <v>0</v>
      </c>
      <c r="M814" s="186"/>
      <c r="N814" s="186"/>
      <c r="O814" s="186"/>
      <c r="P814" s="186">
        <f t="shared" si="110"/>
        <v>87800</v>
      </c>
      <c r="Q814" s="186">
        <f t="shared" si="111"/>
        <v>87800</v>
      </c>
      <c r="R814" s="186">
        <f t="shared" si="112"/>
        <v>87800</v>
      </c>
      <c r="S814" s="204" t="s">
        <v>1992</v>
      </c>
      <c r="T814" s="204" t="s">
        <v>1992</v>
      </c>
      <c r="U814" s="137"/>
      <c r="V814" s="137"/>
      <c r="W814" s="137"/>
      <c r="X814" s="119">
        <f t="shared" si="113"/>
        <v>40500</v>
      </c>
      <c r="Y814" s="119">
        <f t="shared" si="114"/>
        <v>29250</v>
      </c>
      <c r="Z814" s="119">
        <f t="shared" si="115"/>
        <v>18000</v>
      </c>
    </row>
    <row r="815" spans="1:26" ht="31.5">
      <c r="A815" s="144">
        <f>IF(D815="","",SUBTOTAL(3,$D$11:D815))</f>
        <v>615</v>
      </c>
      <c r="B815" s="144" t="s">
        <v>1305</v>
      </c>
      <c r="C815" s="149" t="s">
        <v>1306</v>
      </c>
      <c r="D815" s="145">
        <v>200</v>
      </c>
      <c r="E815" s="145">
        <v>10</v>
      </c>
      <c r="F815" s="152">
        <v>6.5</v>
      </c>
      <c r="G815" s="145">
        <v>4</v>
      </c>
      <c r="H815" s="145"/>
      <c r="I815" s="152"/>
      <c r="J815" s="144">
        <v>0</v>
      </c>
      <c r="K815" s="121">
        <v>80000</v>
      </c>
      <c r="L815" s="80">
        <f t="shared" si="109"/>
        <v>0</v>
      </c>
      <c r="M815" s="186"/>
      <c r="N815" s="186"/>
      <c r="O815" s="186"/>
      <c r="P815" s="186">
        <f t="shared" si="110"/>
        <v>78000</v>
      </c>
      <c r="Q815" s="186">
        <f t="shared" si="111"/>
        <v>78000</v>
      </c>
      <c r="R815" s="186">
        <f t="shared" si="112"/>
        <v>78000</v>
      </c>
      <c r="S815" s="204" t="s">
        <v>1992</v>
      </c>
      <c r="T815" s="204" t="s">
        <v>1992</v>
      </c>
      <c r="U815" s="137"/>
      <c r="V815" s="137"/>
      <c r="W815" s="137"/>
      <c r="X815" s="119">
        <f t="shared" si="113"/>
        <v>36000</v>
      </c>
      <c r="Y815" s="119">
        <f t="shared" si="114"/>
        <v>26000</v>
      </c>
      <c r="Z815" s="119">
        <f t="shared" si="115"/>
        <v>16000</v>
      </c>
    </row>
    <row r="816" spans="1:26">
      <c r="A816" s="144">
        <f>IF(D816="","",SUBTOTAL(3,$D$11:D816))</f>
        <v>616</v>
      </c>
      <c r="B816" s="144" t="s">
        <v>1307</v>
      </c>
      <c r="C816" s="149" t="s">
        <v>1308</v>
      </c>
      <c r="D816" s="145">
        <v>200</v>
      </c>
      <c r="E816" s="145">
        <v>10</v>
      </c>
      <c r="F816" s="152">
        <v>6.5</v>
      </c>
      <c r="G816" s="145">
        <v>4</v>
      </c>
      <c r="H816" s="145"/>
      <c r="I816" s="152"/>
      <c r="J816" s="144">
        <v>0</v>
      </c>
      <c r="K816" s="121">
        <v>1500</v>
      </c>
      <c r="L816" s="80">
        <f t="shared" si="109"/>
        <v>0</v>
      </c>
      <c r="M816" s="186"/>
      <c r="N816" s="186"/>
      <c r="O816" s="186"/>
      <c r="P816" s="186">
        <f t="shared" si="110"/>
        <v>1500</v>
      </c>
      <c r="Q816" s="186">
        <f t="shared" si="111"/>
        <v>1500</v>
      </c>
      <c r="R816" s="186">
        <f t="shared" si="112"/>
        <v>1500</v>
      </c>
      <c r="S816" s="204" t="s">
        <v>1992</v>
      </c>
      <c r="T816" s="204" t="s">
        <v>1992</v>
      </c>
      <c r="U816" s="137"/>
      <c r="V816" s="137"/>
      <c r="W816" s="137"/>
      <c r="X816" s="119">
        <f t="shared" si="113"/>
        <v>750</v>
      </c>
      <c r="Y816" s="119">
        <f t="shared" si="114"/>
        <v>487.5</v>
      </c>
      <c r="Z816" s="119">
        <f t="shared" si="115"/>
        <v>300</v>
      </c>
    </row>
    <row r="817" spans="1:26">
      <c r="A817" s="144">
        <f>IF(D817="","",SUBTOTAL(3,$D$11:D817))</f>
        <v>617</v>
      </c>
      <c r="B817" s="144" t="s">
        <v>1309</v>
      </c>
      <c r="C817" s="149" t="s">
        <v>1310</v>
      </c>
      <c r="D817" s="145">
        <v>200</v>
      </c>
      <c r="E817" s="145">
        <v>10</v>
      </c>
      <c r="F817" s="152">
        <v>6.5</v>
      </c>
      <c r="G817" s="145">
        <v>4</v>
      </c>
      <c r="H817" s="145"/>
      <c r="I817" s="152"/>
      <c r="J817" s="144">
        <v>0</v>
      </c>
      <c r="K817" s="121">
        <v>440</v>
      </c>
      <c r="L817" s="80">
        <f t="shared" si="109"/>
        <v>0</v>
      </c>
      <c r="M817" s="186"/>
      <c r="N817" s="186"/>
      <c r="O817" s="186"/>
      <c r="P817" s="186">
        <f t="shared" si="110"/>
        <v>500</v>
      </c>
      <c r="Q817" s="186">
        <f t="shared" si="111"/>
        <v>500</v>
      </c>
      <c r="R817" s="186">
        <f t="shared" si="112"/>
        <v>500</v>
      </c>
      <c r="S817" s="204" t="s">
        <v>1992</v>
      </c>
      <c r="T817" s="204" t="s">
        <v>1992</v>
      </c>
      <c r="U817" s="137"/>
      <c r="V817" s="137"/>
      <c r="W817" s="137"/>
      <c r="X817" s="119">
        <f t="shared" si="113"/>
        <v>220</v>
      </c>
      <c r="Y817" s="119">
        <f t="shared" si="114"/>
        <v>143</v>
      </c>
      <c r="Z817" s="119">
        <f t="shared" si="115"/>
        <v>88</v>
      </c>
    </row>
    <row r="818" spans="1:26">
      <c r="A818" s="144">
        <f>IF(D818="","",SUBTOTAL(3,$D$11:D818))</f>
        <v>618</v>
      </c>
      <c r="B818" s="144" t="s">
        <v>1311</v>
      </c>
      <c r="C818" s="149" t="s">
        <v>1312</v>
      </c>
      <c r="D818" s="145">
        <v>200</v>
      </c>
      <c r="E818" s="145">
        <v>10</v>
      </c>
      <c r="F818" s="152">
        <v>2.2000000000000002</v>
      </c>
      <c r="G818" s="145">
        <v>4</v>
      </c>
      <c r="H818" s="145"/>
      <c r="I818" s="152"/>
      <c r="J818" s="144">
        <v>0</v>
      </c>
      <c r="K818" s="121">
        <v>20455</v>
      </c>
      <c r="L818" s="80">
        <f t="shared" si="109"/>
        <v>0</v>
      </c>
      <c r="M818" s="186"/>
      <c r="N818" s="186"/>
      <c r="O818" s="186"/>
      <c r="P818" s="186">
        <f t="shared" si="110"/>
        <v>16600</v>
      </c>
      <c r="Q818" s="186">
        <f t="shared" si="111"/>
        <v>16600</v>
      </c>
      <c r="R818" s="186">
        <f t="shared" si="112"/>
        <v>16600</v>
      </c>
      <c r="S818" s="204" t="s">
        <v>1992</v>
      </c>
      <c r="T818" s="204" t="s">
        <v>1992</v>
      </c>
      <c r="U818" s="137"/>
      <c r="V818" s="137"/>
      <c r="W818" s="137"/>
      <c r="X818" s="119">
        <f t="shared" si="113"/>
        <v>10227.5</v>
      </c>
      <c r="Y818" s="119">
        <f t="shared" si="114"/>
        <v>2250.0500000000002</v>
      </c>
      <c r="Z818" s="119">
        <f t="shared" si="115"/>
        <v>4091</v>
      </c>
    </row>
    <row r="819" spans="1:26">
      <c r="A819" s="144">
        <f>IF(D819="","",SUBTOTAL(3,$D$11:D819))</f>
        <v>619</v>
      </c>
      <c r="B819" s="144" t="s">
        <v>1313</v>
      </c>
      <c r="C819" s="149" t="s">
        <v>1314</v>
      </c>
      <c r="D819" s="145">
        <v>200</v>
      </c>
      <c r="E819" s="145">
        <v>10</v>
      </c>
      <c r="F819" s="152">
        <v>2.2000000000000002</v>
      </c>
      <c r="G819" s="145">
        <v>4</v>
      </c>
      <c r="H819" s="145"/>
      <c r="I819" s="152"/>
      <c r="J819" s="144">
        <v>0</v>
      </c>
      <c r="K819" s="121">
        <v>124150</v>
      </c>
      <c r="L819" s="80">
        <f t="shared" si="109"/>
        <v>0</v>
      </c>
      <c r="M819" s="186"/>
      <c r="N819" s="186"/>
      <c r="O819" s="186"/>
      <c r="P819" s="186">
        <f t="shared" si="110"/>
        <v>94400</v>
      </c>
      <c r="Q819" s="186">
        <f t="shared" si="111"/>
        <v>94400</v>
      </c>
      <c r="R819" s="186">
        <f t="shared" si="112"/>
        <v>94400</v>
      </c>
      <c r="S819" s="204" t="s">
        <v>1992</v>
      </c>
      <c r="T819" s="204" t="s">
        <v>1992</v>
      </c>
      <c r="U819" s="137"/>
      <c r="V819" s="137"/>
      <c r="W819" s="137"/>
      <c r="X819" s="119">
        <f t="shared" si="113"/>
        <v>55867.5</v>
      </c>
      <c r="Y819" s="119">
        <f t="shared" si="114"/>
        <v>13656.500000000002</v>
      </c>
      <c r="Z819" s="119">
        <f t="shared" si="115"/>
        <v>24830</v>
      </c>
    </row>
    <row r="820" spans="1:26">
      <c r="A820" s="144">
        <f>IF(D820="","",SUBTOTAL(3,$D$11:D820))</f>
        <v>620</v>
      </c>
      <c r="B820" s="144" t="s">
        <v>1315</v>
      </c>
      <c r="C820" s="149" t="s">
        <v>1316</v>
      </c>
      <c r="D820" s="145">
        <v>200</v>
      </c>
      <c r="E820" s="145">
        <v>10</v>
      </c>
      <c r="F820" s="152">
        <v>2.5</v>
      </c>
      <c r="G820" s="145">
        <v>4</v>
      </c>
      <c r="H820" s="145"/>
      <c r="I820" s="152"/>
      <c r="J820" s="144">
        <v>0</v>
      </c>
      <c r="K820" s="121">
        <v>3500</v>
      </c>
      <c r="L820" s="80">
        <f t="shared" si="109"/>
        <v>0</v>
      </c>
      <c r="M820" s="186"/>
      <c r="N820" s="186"/>
      <c r="O820" s="186"/>
      <c r="P820" s="186">
        <f t="shared" si="110"/>
        <v>2900</v>
      </c>
      <c r="Q820" s="186">
        <f t="shared" si="111"/>
        <v>2900</v>
      </c>
      <c r="R820" s="186">
        <f t="shared" si="112"/>
        <v>2900</v>
      </c>
      <c r="S820" s="204" t="s">
        <v>1992</v>
      </c>
      <c r="T820" s="204" t="s">
        <v>1992</v>
      </c>
      <c r="U820" s="137"/>
      <c r="V820" s="137"/>
      <c r="W820" s="137"/>
      <c r="X820" s="119">
        <f t="shared" si="113"/>
        <v>1750</v>
      </c>
      <c r="Y820" s="119">
        <f t="shared" si="114"/>
        <v>437.5</v>
      </c>
      <c r="Z820" s="119">
        <f t="shared" si="115"/>
        <v>700</v>
      </c>
    </row>
    <row r="821" spans="1:26">
      <c r="A821" s="144">
        <f>IF(D821="","",SUBTOTAL(3,$D$11:D821))</f>
        <v>621</v>
      </c>
      <c r="B821" s="144" t="s">
        <v>1317</v>
      </c>
      <c r="C821" s="149" t="s">
        <v>1318</v>
      </c>
      <c r="D821" s="145">
        <v>200</v>
      </c>
      <c r="E821" s="145">
        <v>10</v>
      </c>
      <c r="F821" s="152">
        <v>2.5</v>
      </c>
      <c r="G821" s="145">
        <v>4</v>
      </c>
      <c r="H821" s="145"/>
      <c r="I821" s="152"/>
      <c r="J821" s="144">
        <v>0</v>
      </c>
      <c r="K821" s="121">
        <v>200</v>
      </c>
      <c r="L821" s="80">
        <f t="shared" si="109"/>
        <v>0</v>
      </c>
      <c r="M821" s="186"/>
      <c r="N821" s="186"/>
      <c r="O821" s="186"/>
      <c r="P821" s="186">
        <f t="shared" si="110"/>
        <v>200</v>
      </c>
      <c r="Q821" s="186">
        <f t="shared" si="111"/>
        <v>200</v>
      </c>
      <c r="R821" s="186">
        <f t="shared" si="112"/>
        <v>200</v>
      </c>
      <c r="S821" s="204" t="s">
        <v>1992</v>
      </c>
      <c r="T821" s="204" t="s">
        <v>1992</v>
      </c>
      <c r="U821" s="137"/>
      <c r="V821" s="137"/>
      <c r="W821" s="137"/>
      <c r="X821" s="119">
        <f t="shared" si="113"/>
        <v>100</v>
      </c>
      <c r="Y821" s="119">
        <f t="shared" si="114"/>
        <v>25</v>
      </c>
      <c r="Z821" s="119">
        <f t="shared" si="115"/>
        <v>40</v>
      </c>
    </row>
    <row r="822" spans="1:26">
      <c r="A822" s="144">
        <f>IF(D822="","",SUBTOTAL(3,$D$11:D822))</f>
        <v>622</v>
      </c>
      <c r="B822" s="144" t="s">
        <v>1319</v>
      </c>
      <c r="C822" s="149" t="s">
        <v>1320</v>
      </c>
      <c r="D822" s="145">
        <v>200</v>
      </c>
      <c r="E822" s="145">
        <v>10</v>
      </c>
      <c r="F822" s="152">
        <v>2.5</v>
      </c>
      <c r="G822" s="145">
        <v>4</v>
      </c>
      <c r="H822" s="145"/>
      <c r="I822" s="152"/>
      <c r="J822" s="144">
        <v>0</v>
      </c>
      <c r="K822" s="121">
        <v>350</v>
      </c>
      <c r="L822" s="80">
        <f t="shared" si="109"/>
        <v>0</v>
      </c>
      <c r="M822" s="186"/>
      <c r="N822" s="186"/>
      <c r="O822" s="186"/>
      <c r="P822" s="186">
        <f t="shared" si="110"/>
        <v>300</v>
      </c>
      <c r="Q822" s="186">
        <f t="shared" si="111"/>
        <v>300</v>
      </c>
      <c r="R822" s="186">
        <f t="shared" si="112"/>
        <v>300</v>
      </c>
      <c r="S822" s="204" t="s">
        <v>1992</v>
      </c>
      <c r="T822" s="204" t="s">
        <v>1992</v>
      </c>
      <c r="U822" s="137"/>
      <c r="V822" s="137"/>
      <c r="W822" s="137"/>
      <c r="X822" s="119">
        <f t="shared" si="113"/>
        <v>175</v>
      </c>
      <c r="Y822" s="119">
        <f t="shared" si="114"/>
        <v>43.75</v>
      </c>
      <c r="Z822" s="119">
        <f t="shared" si="115"/>
        <v>70</v>
      </c>
    </row>
    <row r="823" spans="1:26">
      <c r="A823" s="144">
        <f>IF(D823="","",SUBTOTAL(3,$D$11:D823))</f>
        <v>623</v>
      </c>
      <c r="B823" s="144" t="s">
        <v>1321</v>
      </c>
      <c r="C823" s="149" t="s">
        <v>1322</v>
      </c>
      <c r="D823" s="145">
        <v>200</v>
      </c>
      <c r="E823" s="145">
        <v>10</v>
      </c>
      <c r="F823" s="152">
        <v>2.5</v>
      </c>
      <c r="G823" s="145">
        <v>4</v>
      </c>
      <c r="H823" s="145"/>
      <c r="I823" s="152"/>
      <c r="J823" s="144">
        <v>0</v>
      </c>
      <c r="K823" s="121">
        <v>1200</v>
      </c>
      <c r="L823" s="80">
        <f t="shared" si="109"/>
        <v>0</v>
      </c>
      <c r="M823" s="186"/>
      <c r="N823" s="186"/>
      <c r="O823" s="186"/>
      <c r="P823" s="186">
        <f t="shared" si="110"/>
        <v>1000</v>
      </c>
      <c r="Q823" s="186">
        <f t="shared" si="111"/>
        <v>1000</v>
      </c>
      <c r="R823" s="186">
        <f t="shared" si="112"/>
        <v>1000</v>
      </c>
      <c r="S823" s="204" t="s">
        <v>1992</v>
      </c>
      <c r="T823" s="204" t="s">
        <v>1992</v>
      </c>
      <c r="U823" s="137"/>
      <c r="V823" s="137"/>
      <c r="W823" s="137"/>
      <c r="X823" s="119">
        <f t="shared" si="113"/>
        <v>600</v>
      </c>
      <c r="Y823" s="119">
        <f t="shared" si="114"/>
        <v>150</v>
      </c>
      <c r="Z823" s="119">
        <f t="shared" si="115"/>
        <v>240</v>
      </c>
    </row>
    <row r="824" spans="1:26">
      <c r="A824" s="144">
        <f>IF(D824="","",SUBTOTAL(3,$D$11:D824))</f>
        <v>624</v>
      </c>
      <c r="B824" s="144" t="s">
        <v>1323</v>
      </c>
      <c r="C824" s="149" t="s">
        <v>1324</v>
      </c>
      <c r="D824" s="145">
        <v>200</v>
      </c>
      <c r="E824" s="145">
        <v>10</v>
      </c>
      <c r="F824" s="152">
        <v>2.5</v>
      </c>
      <c r="G824" s="145">
        <v>4</v>
      </c>
      <c r="H824" s="145"/>
      <c r="I824" s="152"/>
      <c r="J824" s="144">
        <v>0</v>
      </c>
      <c r="K824" s="121">
        <v>18000</v>
      </c>
      <c r="L824" s="80">
        <f t="shared" si="109"/>
        <v>0</v>
      </c>
      <c r="M824" s="186"/>
      <c r="N824" s="186"/>
      <c r="O824" s="186"/>
      <c r="P824" s="186">
        <f t="shared" si="110"/>
        <v>14900</v>
      </c>
      <c r="Q824" s="186">
        <f t="shared" si="111"/>
        <v>14900</v>
      </c>
      <c r="R824" s="186">
        <f t="shared" si="112"/>
        <v>14900</v>
      </c>
      <c r="S824" s="204" t="s">
        <v>1992</v>
      </c>
      <c r="T824" s="204" t="s">
        <v>1992</v>
      </c>
      <c r="U824" s="137"/>
      <c r="V824" s="137"/>
      <c r="W824" s="137"/>
      <c r="X824" s="119">
        <f t="shared" si="113"/>
        <v>9000</v>
      </c>
      <c r="Y824" s="119">
        <f t="shared" si="114"/>
        <v>2250</v>
      </c>
      <c r="Z824" s="119">
        <f t="shared" si="115"/>
        <v>3600</v>
      </c>
    </row>
    <row r="825" spans="1:26" ht="47.25">
      <c r="A825" s="144">
        <f>IF(D825="","",SUBTOTAL(3,$D$11:D825))</f>
        <v>625</v>
      </c>
      <c r="B825" s="144" t="s">
        <v>1325</v>
      </c>
      <c r="C825" s="149" t="s">
        <v>1326</v>
      </c>
      <c r="D825" s="145">
        <v>200</v>
      </c>
      <c r="E825" s="145">
        <v>10</v>
      </c>
      <c r="F825" s="152">
        <v>2.5</v>
      </c>
      <c r="G825" s="145">
        <v>4</v>
      </c>
      <c r="H825" s="145"/>
      <c r="I825" s="152"/>
      <c r="J825" s="144">
        <v>0</v>
      </c>
      <c r="K825" s="121">
        <v>281375</v>
      </c>
      <c r="L825" s="80">
        <f t="shared" si="109"/>
        <v>0</v>
      </c>
      <c r="M825" s="186"/>
      <c r="N825" s="186"/>
      <c r="O825" s="186"/>
      <c r="P825" s="186">
        <f t="shared" si="110"/>
        <v>218100</v>
      </c>
      <c r="Q825" s="186">
        <f t="shared" si="111"/>
        <v>218100</v>
      </c>
      <c r="R825" s="186">
        <f t="shared" si="112"/>
        <v>218100</v>
      </c>
      <c r="S825" s="204" t="s">
        <v>1992</v>
      </c>
      <c r="T825" s="204" t="s">
        <v>1992</v>
      </c>
      <c r="U825" s="137"/>
      <c r="V825" s="137"/>
      <c r="W825" s="137"/>
      <c r="X825" s="119">
        <f t="shared" si="113"/>
        <v>126618.75</v>
      </c>
      <c r="Y825" s="119">
        <f t="shared" si="114"/>
        <v>35171.875</v>
      </c>
      <c r="Z825" s="119">
        <f t="shared" si="115"/>
        <v>56275</v>
      </c>
    </row>
    <row r="826" spans="1:26">
      <c r="A826" s="144">
        <f>IF(D826="","",SUBTOTAL(3,$D$11:D826))</f>
        <v>626</v>
      </c>
      <c r="B826" s="144" t="s">
        <v>1327</v>
      </c>
      <c r="C826" s="149" t="s">
        <v>1328</v>
      </c>
      <c r="D826" s="145">
        <v>200</v>
      </c>
      <c r="E826" s="145">
        <v>10</v>
      </c>
      <c r="F826" s="152">
        <v>2.5</v>
      </c>
      <c r="G826" s="145">
        <v>4</v>
      </c>
      <c r="H826" s="145"/>
      <c r="I826" s="152"/>
      <c r="J826" s="144">
        <v>0</v>
      </c>
      <c r="K826" s="121">
        <v>6500</v>
      </c>
      <c r="L826" s="80">
        <f t="shared" si="109"/>
        <v>0</v>
      </c>
      <c r="M826" s="186"/>
      <c r="N826" s="186"/>
      <c r="O826" s="186"/>
      <c r="P826" s="186">
        <f t="shared" si="110"/>
        <v>5400</v>
      </c>
      <c r="Q826" s="186">
        <f t="shared" si="111"/>
        <v>5400</v>
      </c>
      <c r="R826" s="186">
        <f t="shared" si="112"/>
        <v>5400</v>
      </c>
      <c r="S826" s="204" t="s">
        <v>1992</v>
      </c>
      <c r="T826" s="204" t="s">
        <v>1992</v>
      </c>
      <c r="U826" s="137"/>
      <c r="V826" s="137"/>
      <c r="W826" s="137"/>
      <c r="X826" s="119">
        <f t="shared" si="113"/>
        <v>3250</v>
      </c>
      <c r="Y826" s="119">
        <f t="shared" si="114"/>
        <v>812.5</v>
      </c>
      <c r="Z826" s="119">
        <f t="shared" si="115"/>
        <v>1300</v>
      </c>
    </row>
    <row r="827" spans="1:26" ht="31.5">
      <c r="A827" s="144">
        <f>IF(D827="","",SUBTOTAL(3,$D$11:D827))</f>
        <v>627</v>
      </c>
      <c r="B827" s="144" t="s">
        <v>1329</v>
      </c>
      <c r="C827" s="149" t="s">
        <v>1330</v>
      </c>
      <c r="D827" s="145">
        <v>200</v>
      </c>
      <c r="E827" s="145">
        <v>10</v>
      </c>
      <c r="F827" s="152">
        <v>2.5</v>
      </c>
      <c r="G827" s="145">
        <v>4</v>
      </c>
      <c r="H827" s="145"/>
      <c r="I827" s="152"/>
      <c r="J827" s="144">
        <v>0</v>
      </c>
      <c r="K827" s="121">
        <v>15000</v>
      </c>
      <c r="L827" s="80">
        <f t="shared" si="109"/>
        <v>0</v>
      </c>
      <c r="M827" s="186"/>
      <c r="N827" s="186"/>
      <c r="O827" s="186"/>
      <c r="P827" s="186">
        <f t="shared" si="110"/>
        <v>12400</v>
      </c>
      <c r="Q827" s="186">
        <f t="shared" si="111"/>
        <v>12400</v>
      </c>
      <c r="R827" s="186">
        <f t="shared" si="112"/>
        <v>12400</v>
      </c>
      <c r="S827" s="204" t="s">
        <v>1992</v>
      </c>
      <c r="T827" s="204" t="s">
        <v>1992</v>
      </c>
      <c r="U827" s="137"/>
      <c r="V827" s="137"/>
      <c r="W827" s="137"/>
      <c r="X827" s="119">
        <f t="shared" si="113"/>
        <v>7500</v>
      </c>
      <c r="Y827" s="119">
        <f t="shared" si="114"/>
        <v>1875</v>
      </c>
      <c r="Z827" s="119">
        <f t="shared" si="115"/>
        <v>3000</v>
      </c>
    </row>
    <row r="828" spans="1:26">
      <c r="A828" s="144">
        <f>IF(D828="","",SUBTOTAL(3,$D$11:D828))</f>
        <v>628</v>
      </c>
      <c r="B828" s="144" t="s">
        <v>1331</v>
      </c>
      <c r="C828" s="149" t="s">
        <v>1332</v>
      </c>
      <c r="D828" s="145">
        <v>200</v>
      </c>
      <c r="E828" s="145">
        <v>10</v>
      </c>
      <c r="F828" s="152">
        <v>3.5</v>
      </c>
      <c r="G828" s="145">
        <v>4</v>
      </c>
      <c r="H828" s="145"/>
      <c r="I828" s="152"/>
      <c r="J828" s="144">
        <v>0</v>
      </c>
      <c r="K828" s="121">
        <v>2500</v>
      </c>
      <c r="L828" s="80">
        <f t="shared" si="109"/>
        <v>0</v>
      </c>
      <c r="M828" s="186"/>
      <c r="N828" s="186"/>
      <c r="O828" s="186"/>
      <c r="P828" s="186">
        <f t="shared" si="110"/>
        <v>2200</v>
      </c>
      <c r="Q828" s="186">
        <f t="shared" si="111"/>
        <v>2200</v>
      </c>
      <c r="R828" s="186">
        <f t="shared" si="112"/>
        <v>2200</v>
      </c>
      <c r="S828" s="204" t="s">
        <v>1992</v>
      </c>
      <c r="T828" s="204" t="s">
        <v>1992</v>
      </c>
      <c r="U828" s="137"/>
      <c r="V828" s="137"/>
      <c r="W828" s="137"/>
      <c r="X828" s="119">
        <f t="shared" si="113"/>
        <v>1250</v>
      </c>
      <c r="Y828" s="119">
        <f t="shared" si="114"/>
        <v>437.50000000000006</v>
      </c>
      <c r="Z828" s="119">
        <f t="shared" si="115"/>
        <v>500</v>
      </c>
    </row>
    <row r="829" spans="1:26">
      <c r="A829" s="144">
        <f>IF(D829="","",SUBTOTAL(3,$D$11:D829))</f>
        <v>629</v>
      </c>
      <c r="B829" s="144" t="s">
        <v>1333</v>
      </c>
      <c r="C829" s="149" t="s">
        <v>1334</v>
      </c>
      <c r="D829" s="145">
        <v>200</v>
      </c>
      <c r="E829" s="145">
        <v>10</v>
      </c>
      <c r="F829" s="152">
        <v>3.5</v>
      </c>
      <c r="G829" s="145">
        <v>4</v>
      </c>
      <c r="H829" s="145"/>
      <c r="I829" s="152"/>
      <c r="J829" s="144">
        <v>0</v>
      </c>
      <c r="K829" s="121">
        <v>1500</v>
      </c>
      <c r="L829" s="80">
        <f t="shared" si="109"/>
        <v>0</v>
      </c>
      <c r="M829" s="186"/>
      <c r="N829" s="186"/>
      <c r="O829" s="186"/>
      <c r="P829" s="186">
        <f t="shared" si="110"/>
        <v>1300</v>
      </c>
      <c r="Q829" s="186">
        <f t="shared" si="111"/>
        <v>1300</v>
      </c>
      <c r="R829" s="186">
        <f t="shared" si="112"/>
        <v>1300</v>
      </c>
      <c r="S829" s="204" t="s">
        <v>1992</v>
      </c>
      <c r="T829" s="204" t="s">
        <v>1992</v>
      </c>
      <c r="U829" s="137"/>
      <c r="V829" s="137"/>
      <c r="W829" s="137"/>
      <c r="X829" s="119">
        <f t="shared" si="113"/>
        <v>750</v>
      </c>
      <c r="Y829" s="119">
        <f t="shared" si="114"/>
        <v>262.50000000000006</v>
      </c>
      <c r="Z829" s="119">
        <f t="shared" si="115"/>
        <v>300</v>
      </c>
    </row>
    <row r="830" spans="1:26" ht="31.5">
      <c r="A830" s="144">
        <f>IF(D830="","",SUBTOTAL(3,$D$11:D830))</f>
        <v>630</v>
      </c>
      <c r="B830" s="144" t="s">
        <v>1335</v>
      </c>
      <c r="C830" s="149" t="s">
        <v>1336</v>
      </c>
      <c r="D830" s="145">
        <v>200</v>
      </c>
      <c r="E830" s="145">
        <v>10</v>
      </c>
      <c r="F830" s="152">
        <v>3.5</v>
      </c>
      <c r="G830" s="145">
        <v>4</v>
      </c>
      <c r="H830" s="145"/>
      <c r="I830" s="152"/>
      <c r="J830" s="144">
        <v>0</v>
      </c>
      <c r="K830" s="121">
        <v>2500</v>
      </c>
      <c r="L830" s="80">
        <f t="shared" si="109"/>
        <v>0</v>
      </c>
      <c r="M830" s="186"/>
      <c r="N830" s="186"/>
      <c r="O830" s="186"/>
      <c r="P830" s="186">
        <f t="shared" si="110"/>
        <v>2200</v>
      </c>
      <c r="Q830" s="186">
        <f t="shared" si="111"/>
        <v>2200</v>
      </c>
      <c r="R830" s="186">
        <f t="shared" si="112"/>
        <v>2200</v>
      </c>
      <c r="S830" s="204" t="s">
        <v>1992</v>
      </c>
      <c r="T830" s="204" t="s">
        <v>1992</v>
      </c>
      <c r="U830" s="137"/>
      <c r="V830" s="137"/>
      <c r="W830" s="137"/>
      <c r="X830" s="119">
        <f t="shared" si="113"/>
        <v>1250</v>
      </c>
      <c r="Y830" s="119">
        <f t="shared" si="114"/>
        <v>437.50000000000006</v>
      </c>
      <c r="Z830" s="119">
        <f t="shared" si="115"/>
        <v>500</v>
      </c>
    </row>
    <row r="831" spans="1:26">
      <c r="A831" s="144">
        <f>IF(D831="","",SUBTOTAL(3,$D$11:D831))</f>
        <v>631</v>
      </c>
      <c r="B831" s="144" t="s">
        <v>1337</v>
      </c>
      <c r="C831" s="149" t="s">
        <v>1338</v>
      </c>
      <c r="D831" s="145">
        <v>200</v>
      </c>
      <c r="E831" s="145">
        <v>10</v>
      </c>
      <c r="F831" s="152">
        <v>3.5</v>
      </c>
      <c r="G831" s="145">
        <v>4</v>
      </c>
      <c r="H831" s="145"/>
      <c r="I831" s="152"/>
      <c r="J831" s="144">
        <v>0</v>
      </c>
      <c r="K831" s="121">
        <v>3500</v>
      </c>
      <c r="L831" s="80">
        <f t="shared" si="109"/>
        <v>0</v>
      </c>
      <c r="M831" s="186"/>
      <c r="N831" s="186"/>
      <c r="O831" s="186"/>
      <c r="P831" s="186">
        <f t="shared" si="110"/>
        <v>3100</v>
      </c>
      <c r="Q831" s="186">
        <f t="shared" si="111"/>
        <v>3100</v>
      </c>
      <c r="R831" s="186">
        <f t="shared" si="112"/>
        <v>3100</v>
      </c>
      <c r="S831" s="204" t="s">
        <v>1992</v>
      </c>
      <c r="T831" s="204" t="s">
        <v>1992</v>
      </c>
      <c r="U831" s="137"/>
      <c r="V831" s="137"/>
      <c r="W831" s="137"/>
      <c r="X831" s="119">
        <f t="shared" si="113"/>
        <v>1750</v>
      </c>
      <c r="Y831" s="119">
        <f t="shared" si="114"/>
        <v>612.50000000000011</v>
      </c>
      <c r="Z831" s="119">
        <f t="shared" si="115"/>
        <v>700</v>
      </c>
    </row>
    <row r="832" spans="1:26">
      <c r="A832" s="144">
        <f>IF(D832="","",SUBTOTAL(3,$D$11:D832))</f>
        <v>632</v>
      </c>
      <c r="B832" s="144" t="s">
        <v>1339</v>
      </c>
      <c r="C832" s="149" t="s">
        <v>1340</v>
      </c>
      <c r="D832" s="145">
        <v>200</v>
      </c>
      <c r="E832" s="145">
        <v>10</v>
      </c>
      <c r="F832" s="152">
        <v>3.5</v>
      </c>
      <c r="G832" s="145">
        <v>4</v>
      </c>
      <c r="H832" s="145"/>
      <c r="I832" s="152"/>
      <c r="J832" s="144">
        <v>0</v>
      </c>
      <c r="K832" s="121">
        <v>2500</v>
      </c>
      <c r="L832" s="80">
        <f t="shared" si="109"/>
        <v>0</v>
      </c>
      <c r="M832" s="186"/>
      <c r="N832" s="186"/>
      <c r="O832" s="186"/>
      <c r="P832" s="186">
        <f t="shared" si="110"/>
        <v>2200</v>
      </c>
      <c r="Q832" s="186">
        <f t="shared" si="111"/>
        <v>2200</v>
      </c>
      <c r="R832" s="186">
        <f t="shared" si="112"/>
        <v>2200</v>
      </c>
      <c r="S832" s="204" t="s">
        <v>1992</v>
      </c>
      <c r="T832" s="204" t="s">
        <v>1992</v>
      </c>
      <c r="U832" s="137"/>
      <c r="V832" s="137"/>
      <c r="W832" s="137"/>
      <c r="X832" s="119">
        <f t="shared" si="113"/>
        <v>1250</v>
      </c>
      <c r="Y832" s="119">
        <f t="shared" si="114"/>
        <v>437.50000000000006</v>
      </c>
      <c r="Z832" s="119">
        <f t="shared" si="115"/>
        <v>500</v>
      </c>
    </row>
    <row r="833" spans="1:26" ht="31.5">
      <c r="A833" s="144">
        <f>IF(D833="","",SUBTOTAL(3,$D$11:D833))</f>
        <v>633</v>
      </c>
      <c r="B833" s="144" t="s">
        <v>1341</v>
      </c>
      <c r="C833" s="149" t="s">
        <v>1342</v>
      </c>
      <c r="D833" s="145">
        <v>200</v>
      </c>
      <c r="E833" s="145">
        <v>10</v>
      </c>
      <c r="F833" s="152">
        <v>3.5</v>
      </c>
      <c r="G833" s="145">
        <v>4</v>
      </c>
      <c r="H833" s="145"/>
      <c r="I833" s="152"/>
      <c r="J833" s="144">
        <v>0</v>
      </c>
      <c r="K833" s="121">
        <v>3000</v>
      </c>
      <c r="L833" s="80">
        <f t="shared" si="109"/>
        <v>0</v>
      </c>
      <c r="M833" s="186"/>
      <c r="N833" s="186"/>
      <c r="O833" s="186"/>
      <c r="P833" s="186">
        <f t="shared" si="110"/>
        <v>2600</v>
      </c>
      <c r="Q833" s="186">
        <f t="shared" si="111"/>
        <v>2600</v>
      </c>
      <c r="R833" s="186">
        <f t="shared" si="112"/>
        <v>2600</v>
      </c>
      <c r="S833" s="204" t="s">
        <v>1992</v>
      </c>
      <c r="T833" s="204" t="s">
        <v>1992</v>
      </c>
      <c r="U833" s="137"/>
      <c r="V833" s="137"/>
      <c r="W833" s="137"/>
      <c r="X833" s="119">
        <f t="shared" si="113"/>
        <v>1500</v>
      </c>
      <c r="Y833" s="119">
        <f t="shared" si="114"/>
        <v>525.00000000000011</v>
      </c>
      <c r="Z833" s="119">
        <f t="shared" si="115"/>
        <v>600</v>
      </c>
    </row>
    <row r="834" spans="1:26">
      <c r="A834" s="144">
        <f>IF(D834="","",SUBTOTAL(3,$D$11:D834))</f>
        <v>634</v>
      </c>
      <c r="B834" s="144" t="s">
        <v>1343</v>
      </c>
      <c r="C834" s="149" t="s">
        <v>1344</v>
      </c>
      <c r="D834" s="145">
        <v>200</v>
      </c>
      <c r="E834" s="145">
        <v>10</v>
      </c>
      <c r="F834" s="152">
        <v>3.5</v>
      </c>
      <c r="G834" s="145">
        <v>4</v>
      </c>
      <c r="H834" s="145"/>
      <c r="I834" s="152"/>
      <c r="J834" s="144">
        <v>0</v>
      </c>
      <c r="K834" s="121">
        <v>5000</v>
      </c>
      <c r="L834" s="80">
        <f t="shared" si="109"/>
        <v>0</v>
      </c>
      <c r="M834" s="186"/>
      <c r="N834" s="186"/>
      <c r="O834" s="186"/>
      <c r="P834" s="186">
        <f t="shared" si="110"/>
        <v>4400</v>
      </c>
      <c r="Q834" s="186">
        <f t="shared" si="111"/>
        <v>4400</v>
      </c>
      <c r="R834" s="186">
        <f t="shared" si="112"/>
        <v>4400</v>
      </c>
      <c r="S834" s="204" t="s">
        <v>1992</v>
      </c>
      <c r="T834" s="204" t="s">
        <v>1992</v>
      </c>
      <c r="U834" s="137"/>
      <c r="V834" s="137"/>
      <c r="W834" s="137"/>
      <c r="X834" s="119">
        <f t="shared" si="113"/>
        <v>2500</v>
      </c>
      <c r="Y834" s="119">
        <f t="shared" si="114"/>
        <v>875.00000000000011</v>
      </c>
      <c r="Z834" s="119">
        <f t="shared" si="115"/>
        <v>1000</v>
      </c>
    </row>
    <row r="835" spans="1:26">
      <c r="A835" s="144">
        <f>IF(D835="","",SUBTOTAL(3,$D$11:D835))</f>
        <v>635</v>
      </c>
      <c r="B835" s="144" t="s">
        <v>1345</v>
      </c>
      <c r="C835" s="149" t="s">
        <v>1346</v>
      </c>
      <c r="D835" s="145">
        <v>200</v>
      </c>
      <c r="E835" s="145">
        <v>10</v>
      </c>
      <c r="F835" s="152">
        <v>3.5</v>
      </c>
      <c r="G835" s="145">
        <v>4</v>
      </c>
      <c r="H835" s="145"/>
      <c r="I835" s="152"/>
      <c r="J835" s="144">
        <v>0</v>
      </c>
      <c r="K835" s="121">
        <v>5000</v>
      </c>
      <c r="L835" s="80">
        <f t="shared" si="109"/>
        <v>0</v>
      </c>
      <c r="M835" s="186"/>
      <c r="N835" s="186"/>
      <c r="O835" s="186"/>
      <c r="P835" s="186">
        <f t="shared" si="110"/>
        <v>4400</v>
      </c>
      <c r="Q835" s="186">
        <f t="shared" si="111"/>
        <v>4400</v>
      </c>
      <c r="R835" s="186">
        <f t="shared" si="112"/>
        <v>4400</v>
      </c>
      <c r="S835" s="204" t="s">
        <v>1992</v>
      </c>
      <c r="T835" s="204" t="s">
        <v>1992</v>
      </c>
      <c r="U835" s="137"/>
      <c r="V835" s="137"/>
      <c r="W835" s="137"/>
      <c r="X835" s="119">
        <f t="shared" si="113"/>
        <v>2500</v>
      </c>
      <c r="Y835" s="119">
        <f t="shared" si="114"/>
        <v>875.00000000000011</v>
      </c>
      <c r="Z835" s="119">
        <f t="shared" si="115"/>
        <v>1000</v>
      </c>
    </row>
    <row r="836" spans="1:26">
      <c r="A836" s="144">
        <f>IF(D836="","",SUBTOTAL(3,$D$11:D836))</f>
        <v>636</v>
      </c>
      <c r="B836" s="144" t="s">
        <v>1347</v>
      </c>
      <c r="C836" s="149" t="s">
        <v>1348</v>
      </c>
      <c r="D836" s="145">
        <v>200</v>
      </c>
      <c r="E836" s="145">
        <v>10</v>
      </c>
      <c r="F836" s="152">
        <v>2.5</v>
      </c>
      <c r="G836" s="145">
        <v>4</v>
      </c>
      <c r="H836" s="145"/>
      <c r="I836" s="152"/>
      <c r="J836" s="144">
        <v>0</v>
      </c>
      <c r="K836" s="121">
        <v>15000</v>
      </c>
      <c r="L836" s="80">
        <f t="shared" si="109"/>
        <v>0</v>
      </c>
      <c r="M836" s="186"/>
      <c r="N836" s="186"/>
      <c r="O836" s="186"/>
      <c r="P836" s="186">
        <f t="shared" si="110"/>
        <v>12400</v>
      </c>
      <c r="Q836" s="186">
        <f t="shared" si="111"/>
        <v>12400</v>
      </c>
      <c r="R836" s="186">
        <f t="shared" si="112"/>
        <v>12400</v>
      </c>
      <c r="S836" s="204" t="s">
        <v>1992</v>
      </c>
      <c r="T836" s="204" t="s">
        <v>1992</v>
      </c>
      <c r="U836" s="137"/>
      <c r="V836" s="137"/>
      <c r="W836" s="137"/>
      <c r="X836" s="119">
        <f t="shared" si="113"/>
        <v>7500</v>
      </c>
      <c r="Y836" s="119">
        <f t="shared" si="114"/>
        <v>1875</v>
      </c>
      <c r="Z836" s="119">
        <f t="shared" si="115"/>
        <v>3000</v>
      </c>
    </row>
    <row r="837" spans="1:26">
      <c r="A837" s="144">
        <f>IF(D837="","",SUBTOTAL(3,$D$11:D837))</f>
        <v>637</v>
      </c>
      <c r="B837" s="144" t="s">
        <v>1349</v>
      </c>
      <c r="C837" s="149" t="s">
        <v>1350</v>
      </c>
      <c r="D837" s="145">
        <v>200</v>
      </c>
      <c r="E837" s="145">
        <v>10</v>
      </c>
      <c r="F837" s="152">
        <v>2.5</v>
      </c>
      <c r="G837" s="145">
        <v>4</v>
      </c>
      <c r="H837" s="145"/>
      <c r="I837" s="152"/>
      <c r="J837" s="144">
        <v>0</v>
      </c>
      <c r="K837" s="121">
        <v>220000</v>
      </c>
      <c r="L837" s="80">
        <f t="shared" si="109"/>
        <v>0</v>
      </c>
      <c r="M837" s="186"/>
      <c r="N837" s="186"/>
      <c r="O837" s="186"/>
      <c r="P837" s="186">
        <f t="shared" si="110"/>
        <v>170500</v>
      </c>
      <c r="Q837" s="186">
        <f t="shared" si="111"/>
        <v>170500</v>
      </c>
      <c r="R837" s="186">
        <f t="shared" si="112"/>
        <v>170500</v>
      </c>
      <c r="S837" s="204" t="s">
        <v>1992</v>
      </c>
      <c r="T837" s="204" t="s">
        <v>1992</v>
      </c>
      <c r="U837" s="137"/>
      <c r="V837" s="137"/>
      <c r="W837" s="137"/>
      <c r="X837" s="119">
        <f t="shared" si="113"/>
        <v>99000</v>
      </c>
      <c r="Y837" s="119">
        <f t="shared" si="114"/>
        <v>27500</v>
      </c>
      <c r="Z837" s="119">
        <f t="shared" si="115"/>
        <v>44000</v>
      </c>
    </row>
    <row r="838" spans="1:26">
      <c r="A838" s="144">
        <f>IF(D838="","",SUBTOTAL(3,$D$11:D838))</f>
        <v>638</v>
      </c>
      <c r="B838" s="144" t="s">
        <v>1351</v>
      </c>
      <c r="C838" s="149" t="s">
        <v>1352</v>
      </c>
      <c r="D838" s="145">
        <v>200</v>
      </c>
      <c r="E838" s="145">
        <v>10</v>
      </c>
      <c r="F838" s="152">
        <v>2.5</v>
      </c>
      <c r="G838" s="145">
        <v>4</v>
      </c>
      <c r="H838" s="145"/>
      <c r="I838" s="152"/>
      <c r="J838" s="144">
        <v>0</v>
      </c>
      <c r="K838" s="121">
        <v>220000</v>
      </c>
      <c r="L838" s="80">
        <f t="shared" si="109"/>
        <v>0</v>
      </c>
      <c r="M838" s="186"/>
      <c r="N838" s="186"/>
      <c r="O838" s="186"/>
      <c r="P838" s="186">
        <f t="shared" si="110"/>
        <v>170500</v>
      </c>
      <c r="Q838" s="186">
        <f t="shared" si="111"/>
        <v>170500</v>
      </c>
      <c r="R838" s="186">
        <f t="shared" si="112"/>
        <v>170500</v>
      </c>
      <c r="S838" s="204" t="s">
        <v>1992</v>
      </c>
      <c r="T838" s="204" t="s">
        <v>1992</v>
      </c>
      <c r="U838" s="137"/>
      <c r="V838" s="137"/>
      <c r="W838" s="137"/>
      <c r="X838" s="119">
        <f t="shared" si="113"/>
        <v>99000</v>
      </c>
      <c r="Y838" s="119">
        <f t="shared" si="114"/>
        <v>27500</v>
      </c>
      <c r="Z838" s="119">
        <f t="shared" si="115"/>
        <v>44000</v>
      </c>
    </row>
    <row r="839" spans="1:26">
      <c r="A839" s="144">
        <f>IF(D839="","",SUBTOTAL(3,$D$11:D839))</f>
        <v>639</v>
      </c>
      <c r="B839" s="144" t="s">
        <v>1353</v>
      </c>
      <c r="C839" s="149" t="s">
        <v>1354</v>
      </c>
      <c r="D839" s="145">
        <v>200</v>
      </c>
      <c r="E839" s="145">
        <v>10</v>
      </c>
      <c r="F839" s="152">
        <v>2.5</v>
      </c>
      <c r="G839" s="145">
        <v>4</v>
      </c>
      <c r="H839" s="145"/>
      <c r="I839" s="152"/>
      <c r="J839" s="144">
        <v>0</v>
      </c>
      <c r="K839" s="121">
        <v>5000</v>
      </c>
      <c r="L839" s="80">
        <f t="shared" si="109"/>
        <v>0</v>
      </c>
      <c r="M839" s="186"/>
      <c r="N839" s="186"/>
      <c r="O839" s="186"/>
      <c r="P839" s="186">
        <f t="shared" si="110"/>
        <v>4100</v>
      </c>
      <c r="Q839" s="186">
        <f t="shared" si="111"/>
        <v>4100</v>
      </c>
      <c r="R839" s="186">
        <f t="shared" si="112"/>
        <v>4100</v>
      </c>
      <c r="S839" s="204" t="s">
        <v>1992</v>
      </c>
      <c r="T839" s="204" t="s">
        <v>1992</v>
      </c>
      <c r="U839" s="137"/>
      <c r="V839" s="137"/>
      <c r="W839" s="137"/>
      <c r="X839" s="119">
        <f t="shared" si="113"/>
        <v>2500</v>
      </c>
      <c r="Y839" s="119">
        <f t="shared" si="114"/>
        <v>625</v>
      </c>
      <c r="Z839" s="119">
        <f t="shared" si="115"/>
        <v>1000</v>
      </c>
    </row>
    <row r="840" spans="1:26">
      <c r="A840" s="144">
        <f>IF(D840="","",SUBTOTAL(3,$D$11:D840))</f>
        <v>640</v>
      </c>
      <c r="B840" s="144" t="s">
        <v>1355</v>
      </c>
      <c r="C840" s="149" t="s">
        <v>1356</v>
      </c>
      <c r="D840" s="145">
        <v>200</v>
      </c>
      <c r="E840" s="145">
        <v>10</v>
      </c>
      <c r="F840" s="152">
        <v>2.5</v>
      </c>
      <c r="G840" s="145">
        <v>4</v>
      </c>
      <c r="H840" s="145"/>
      <c r="I840" s="152"/>
      <c r="J840" s="144">
        <v>0</v>
      </c>
      <c r="K840" s="121">
        <v>9900</v>
      </c>
      <c r="L840" s="80">
        <f t="shared" si="109"/>
        <v>0</v>
      </c>
      <c r="M840" s="186"/>
      <c r="N840" s="186"/>
      <c r="O840" s="186"/>
      <c r="P840" s="186">
        <f t="shared" si="110"/>
        <v>8200</v>
      </c>
      <c r="Q840" s="186">
        <f t="shared" si="111"/>
        <v>8200</v>
      </c>
      <c r="R840" s="186">
        <f t="shared" si="112"/>
        <v>8200</v>
      </c>
      <c r="S840" s="204" t="s">
        <v>1992</v>
      </c>
      <c r="T840" s="204" t="s">
        <v>1992</v>
      </c>
      <c r="U840" s="137"/>
      <c r="V840" s="137"/>
      <c r="W840" s="137"/>
      <c r="X840" s="119">
        <f t="shared" si="113"/>
        <v>4950</v>
      </c>
      <c r="Y840" s="119">
        <f t="shared" si="114"/>
        <v>1237.5</v>
      </c>
      <c r="Z840" s="119">
        <f t="shared" si="115"/>
        <v>1980</v>
      </c>
    </row>
    <row r="841" spans="1:26" ht="31.5">
      <c r="A841" s="144">
        <f>IF(D841="","",SUBTOTAL(3,$D$11:D841))</f>
        <v>641</v>
      </c>
      <c r="B841" s="144" t="s">
        <v>1357</v>
      </c>
      <c r="C841" s="149" t="s">
        <v>1358</v>
      </c>
      <c r="D841" s="145">
        <v>200</v>
      </c>
      <c r="E841" s="145">
        <v>10</v>
      </c>
      <c r="F841" s="152">
        <v>2.5</v>
      </c>
      <c r="G841" s="145">
        <v>4</v>
      </c>
      <c r="H841" s="145"/>
      <c r="I841" s="152"/>
      <c r="J841" s="144">
        <v>0</v>
      </c>
      <c r="K841" s="121">
        <v>3500</v>
      </c>
      <c r="L841" s="80">
        <f t="shared" si="109"/>
        <v>0</v>
      </c>
      <c r="M841" s="186"/>
      <c r="N841" s="186"/>
      <c r="O841" s="186"/>
      <c r="P841" s="186">
        <f t="shared" si="110"/>
        <v>2900</v>
      </c>
      <c r="Q841" s="186">
        <f t="shared" si="111"/>
        <v>2900</v>
      </c>
      <c r="R841" s="186">
        <f t="shared" si="112"/>
        <v>2900</v>
      </c>
      <c r="S841" s="204" t="s">
        <v>1992</v>
      </c>
      <c r="T841" s="204" t="s">
        <v>1992</v>
      </c>
      <c r="U841" s="137"/>
      <c r="V841" s="137"/>
      <c r="W841" s="137"/>
      <c r="X841" s="119">
        <f t="shared" si="113"/>
        <v>1750</v>
      </c>
      <c r="Y841" s="119">
        <f t="shared" si="114"/>
        <v>437.5</v>
      </c>
      <c r="Z841" s="119">
        <f t="shared" si="115"/>
        <v>700</v>
      </c>
    </row>
    <row r="842" spans="1:26">
      <c r="A842" s="144">
        <f>IF(D842="","",SUBTOTAL(3,$D$11:D842))</f>
        <v>642</v>
      </c>
      <c r="B842" s="144" t="s">
        <v>1359</v>
      </c>
      <c r="C842" s="149" t="s">
        <v>1360</v>
      </c>
      <c r="D842" s="145">
        <v>200</v>
      </c>
      <c r="E842" s="145">
        <v>10</v>
      </c>
      <c r="F842" s="152">
        <v>2.5</v>
      </c>
      <c r="G842" s="145">
        <v>4</v>
      </c>
      <c r="H842" s="145"/>
      <c r="I842" s="152"/>
      <c r="J842" s="144">
        <v>0</v>
      </c>
      <c r="K842" s="121">
        <v>18000</v>
      </c>
      <c r="L842" s="80">
        <f t="shared" si="109"/>
        <v>0</v>
      </c>
      <c r="M842" s="186"/>
      <c r="N842" s="186"/>
      <c r="O842" s="186"/>
      <c r="P842" s="186">
        <f t="shared" si="110"/>
        <v>14900</v>
      </c>
      <c r="Q842" s="186">
        <f t="shared" si="111"/>
        <v>14900</v>
      </c>
      <c r="R842" s="186">
        <f t="shared" si="112"/>
        <v>14900</v>
      </c>
      <c r="S842" s="204" t="s">
        <v>1992</v>
      </c>
      <c r="T842" s="204" t="s">
        <v>1992</v>
      </c>
      <c r="U842" s="137"/>
      <c r="V842" s="137"/>
      <c r="W842" s="137"/>
      <c r="X842" s="119">
        <f t="shared" si="113"/>
        <v>9000</v>
      </c>
      <c r="Y842" s="119">
        <f t="shared" si="114"/>
        <v>2250</v>
      </c>
      <c r="Z842" s="119">
        <f t="shared" si="115"/>
        <v>3600</v>
      </c>
    </row>
    <row r="843" spans="1:26">
      <c r="A843" s="144">
        <f>IF(D843="","",SUBTOTAL(3,$D$11:D843))</f>
        <v>643</v>
      </c>
      <c r="B843" s="144" t="s">
        <v>1361</v>
      </c>
      <c r="C843" s="149" t="s">
        <v>1362</v>
      </c>
      <c r="D843" s="145">
        <v>200</v>
      </c>
      <c r="E843" s="145">
        <v>10</v>
      </c>
      <c r="F843" s="152">
        <v>2.5</v>
      </c>
      <c r="G843" s="145">
        <v>4</v>
      </c>
      <c r="H843" s="145"/>
      <c r="I843" s="152"/>
      <c r="J843" s="144">
        <v>0</v>
      </c>
      <c r="K843" s="121">
        <v>4500</v>
      </c>
      <c r="L843" s="80">
        <f t="shared" si="109"/>
        <v>0</v>
      </c>
      <c r="M843" s="186"/>
      <c r="N843" s="186"/>
      <c r="O843" s="186"/>
      <c r="P843" s="186">
        <f t="shared" si="110"/>
        <v>3700</v>
      </c>
      <c r="Q843" s="186">
        <f t="shared" si="111"/>
        <v>3700</v>
      </c>
      <c r="R843" s="186">
        <f t="shared" si="112"/>
        <v>3700</v>
      </c>
      <c r="S843" s="204" t="s">
        <v>1992</v>
      </c>
      <c r="T843" s="204" t="s">
        <v>1992</v>
      </c>
      <c r="U843" s="137"/>
      <c r="V843" s="137"/>
      <c r="W843" s="137"/>
      <c r="X843" s="119">
        <f t="shared" si="113"/>
        <v>2250</v>
      </c>
      <c r="Y843" s="119">
        <f t="shared" si="114"/>
        <v>562.5</v>
      </c>
      <c r="Z843" s="119">
        <f t="shared" si="115"/>
        <v>900</v>
      </c>
    </row>
    <row r="844" spans="1:26">
      <c r="A844" s="144">
        <f>IF(D844="","",SUBTOTAL(3,$D$11:D844))</f>
        <v>644</v>
      </c>
      <c r="B844" s="144" t="s">
        <v>1363</v>
      </c>
      <c r="C844" s="149" t="s">
        <v>1364</v>
      </c>
      <c r="D844" s="145">
        <v>200</v>
      </c>
      <c r="E844" s="145">
        <v>10</v>
      </c>
      <c r="F844" s="152">
        <v>2.5</v>
      </c>
      <c r="G844" s="145">
        <v>4</v>
      </c>
      <c r="H844" s="145"/>
      <c r="I844" s="152"/>
      <c r="J844" s="144">
        <v>0</v>
      </c>
      <c r="K844" s="121">
        <v>25000</v>
      </c>
      <c r="L844" s="80">
        <f t="shared" si="109"/>
        <v>0</v>
      </c>
      <c r="M844" s="186"/>
      <c r="N844" s="186"/>
      <c r="O844" s="186"/>
      <c r="P844" s="186">
        <f t="shared" si="110"/>
        <v>20600</v>
      </c>
      <c r="Q844" s="186">
        <f t="shared" si="111"/>
        <v>20600</v>
      </c>
      <c r="R844" s="186">
        <f t="shared" si="112"/>
        <v>20600</v>
      </c>
      <c r="S844" s="204" t="s">
        <v>1992</v>
      </c>
      <c r="T844" s="204" t="s">
        <v>1992</v>
      </c>
      <c r="U844" s="137"/>
      <c r="V844" s="137"/>
      <c r="W844" s="137"/>
      <c r="X844" s="119">
        <f t="shared" si="113"/>
        <v>12500</v>
      </c>
      <c r="Y844" s="119">
        <f t="shared" si="114"/>
        <v>3125</v>
      </c>
      <c r="Z844" s="119">
        <f t="shared" si="115"/>
        <v>5000</v>
      </c>
    </row>
    <row r="845" spans="1:26" ht="31.5">
      <c r="A845" s="144">
        <f>IF(D845="","",SUBTOTAL(3,$D$11:D845))</f>
        <v>645</v>
      </c>
      <c r="B845" s="144" t="s">
        <v>1365</v>
      </c>
      <c r="C845" s="149" t="s">
        <v>1366</v>
      </c>
      <c r="D845" s="145">
        <v>200</v>
      </c>
      <c r="E845" s="145">
        <v>10</v>
      </c>
      <c r="F845" s="152">
        <v>2.5</v>
      </c>
      <c r="G845" s="145">
        <v>4</v>
      </c>
      <c r="H845" s="145"/>
      <c r="I845" s="152"/>
      <c r="J845" s="144">
        <v>0</v>
      </c>
      <c r="K845" s="121">
        <v>10000</v>
      </c>
      <c r="L845" s="80">
        <f t="shared" ref="L845:L908" si="116">IF(SUMPRODUCT($U$6:$W$6,$U$7:$W$7,$U845:$W845),SUMPRODUCT($U$6:$W$6,$U$7:$W$7,$U845:$W845),0)</f>
        <v>0</v>
      </c>
      <c r="M845" s="186"/>
      <c r="N845" s="186"/>
      <c r="O845" s="186"/>
      <c r="P845" s="186">
        <f t="shared" ref="P845:P908" si="117">ROUND(SUM(IFERROR($X845,0),IFERROR($Y845,0),IFERROR($Z845,0),IFERROR($L845,0),IFERROR($M845,0)),-2)</f>
        <v>8300</v>
      </c>
      <c r="Q845" s="186">
        <f t="shared" ref="Q845:Q908" si="118">ROUND(SUM(IFERROR($X845,0),IFERROR($Y845,0),IFERROR($Z845,0),IFERROR($L845,0),IFERROR($N845,0)),-2)</f>
        <v>8300</v>
      </c>
      <c r="R845" s="186">
        <f t="shared" ref="R845:R908" si="119">ROUND(SUM(IFERROR($X845,0),IFERROR($Y845,0),IFERROR($Z845,0),IFERROR($L845,0),IFERROR($O845,0)),-2)</f>
        <v>8300</v>
      </c>
      <c r="S845" s="204" t="s">
        <v>1992</v>
      </c>
      <c r="T845" s="204" t="s">
        <v>1992</v>
      </c>
      <c r="U845" s="137"/>
      <c r="V845" s="137"/>
      <c r="W845" s="137"/>
      <c r="X845" s="119">
        <f t="shared" ref="X845:X908" si="120">IF($K845&gt;0,$K845*1000*IF($K845&gt;=30000,0.9,1)*$E845%/$D845,"")</f>
        <v>5000</v>
      </c>
      <c r="Y845" s="119">
        <f t="shared" ref="Y845:Y908" si="121">IF($K845&gt;0,$K845*1000*$F845%/$D845,"")</f>
        <v>1250</v>
      </c>
      <c r="Z845" s="119">
        <f t="shared" ref="Z845:Z908" si="122">IF($K845&gt;0,$K845*1000*$G845%/$D845,"")</f>
        <v>2000</v>
      </c>
    </row>
    <row r="846" spans="1:26" ht="31.5">
      <c r="A846" s="144">
        <f>IF(D846="","",SUBTOTAL(3,$D$11:D846))</f>
        <v>646</v>
      </c>
      <c r="B846" s="144" t="s">
        <v>1367</v>
      </c>
      <c r="C846" s="149" t="s">
        <v>1368</v>
      </c>
      <c r="D846" s="145">
        <v>200</v>
      </c>
      <c r="E846" s="145">
        <v>10</v>
      </c>
      <c r="F846" s="152">
        <v>2.5</v>
      </c>
      <c r="G846" s="145">
        <v>4</v>
      </c>
      <c r="H846" s="145"/>
      <c r="I846" s="152"/>
      <c r="J846" s="144">
        <v>0</v>
      </c>
      <c r="K846" s="121">
        <v>50000</v>
      </c>
      <c r="L846" s="80">
        <f t="shared" si="116"/>
        <v>0</v>
      </c>
      <c r="M846" s="186"/>
      <c r="N846" s="186"/>
      <c r="O846" s="186"/>
      <c r="P846" s="186">
        <f t="shared" si="117"/>
        <v>38800</v>
      </c>
      <c r="Q846" s="186">
        <f t="shared" si="118"/>
        <v>38800</v>
      </c>
      <c r="R846" s="186">
        <f t="shared" si="119"/>
        <v>38800</v>
      </c>
      <c r="S846" s="204" t="s">
        <v>1992</v>
      </c>
      <c r="T846" s="204" t="s">
        <v>1992</v>
      </c>
      <c r="U846" s="137"/>
      <c r="V846" s="137"/>
      <c r="W846" s="137"/>
      <c r="X846" s="119">
        <f t="shared" si="120"/>
        <v>22500</v>
      </c>
      <c r="Y846" s="119">
        <f t="shared" si="121"/>
        <v>6250</v>
      </c>
      <c r="Z846" s="119">
        <f t="shared" si="122"/>
        <v>10000</v>
      </c>
    </row>
    <row r="847" spans="1:26" ht="31.5">
      <c r="A847" s="144">
        <f>IF(D847="","",SUBTOTAL(3,$D$11:D847))</f>
        <v>647</v>
      </c>
      <c r="B847" s="144" t="s">
        <v>1369</v>
      </c>
      <c r="C847" s="149" t="s">
        <v>1370</v>
      </c>
      <c r="D847" s="145">
        <v>200</v>
      </c>
      <c r="E847" s="145">
        <v>10</v>
      </c>
      <c r="F847" s="152">
        <v>2.5</v>
      </c>
      <c r="G847" s="145">
        <v>4</v>
      </c>
      <c r="H847" s="145"/>
      <c r="I847" s="152"/>
      <c r="J847" s="144">
        <v>0</v>
      </c>
      <c r="K847" s="121">
        <v>60000</v>
      </c>
      <c r="L847" s="80">
        <f t="shared" si="116"/>
        <v>0</v>
      </c>
      <c r="M847" s="186"/>
      <c r="N847" s="186"/>
      <c r="O847" s="186"/>
      <c r="P847" s="186">
        <f t="shared" si="117"/>
        <v>46500</v>
      </c>
      <c r="Q847" s="186">
        <f t="shared" si="118"/>
        <v>46500</v>
      </c>
      <c r="R847" s="186">
        <f t="shared" si="119"/>
        <v>46500</v>
      </c>
      <c r="S847" s="204" t="s">
        <v>1992</v>
      </c>
      <c r="T847" s="204" t="s">
        <v>1992</v>
      </c>
      <c r="U847" s="137"/>
      <c r="V847" s="137"/>
      <c r="W847" s="137"/>
      <c r="X847" s="119">
        <f t="shared" si="120"/>
        <v>27000</v>
      </c>
      <c r="Y847" s="119">
        <f t="shared" si="121"/>
        <v>7500</v>
      </c>
      <c r="Z847" s="119">
        <f t="shared" si="122"/>
        <v>12000</v>
      </c>
    </row>
    <row r="848" spans="1:26">
      <c r="A848" s="144">
        <f>IF(D848="","",SUBTOTAL(3,$D$11:D848))</f>
        <v>648</v>
      </c>
      <c r="B848" s="144" t="s">
        <v>1371</v>
      </c>
      <c r="C848" s="149" t="s">
        <v>1372</v>
      </c>
      <c r="D848" s="145">
        <v>200</v>
      </c>
      <c r="E848" s="145">
        <v>10</v>
      </c>
      <c r="F848" s="152">
        <v>2.5</v>
      </c>
      <c r="G848" s="145">
        <v>4</v>
      </c>
      <c r="H848" s="145"/>
      <c r="I848" s="152"/>
      <c r="J848" s="144">
        <v>0</v>
      </c>
      <c r="K848" s="121">
        <v>36500</v>
      </c>
      <c r="L848" s="80">
        <f t="shared" si="116"/>
        <v>0</v>
      </c>
      <c r="M848" s="186"/>
      <c r="N848" s="186"/>
      <c r="O848" s="186"/>
      <c r="P848" s="186">
        <f t="shared" si="117"/>
        <v>28300</v>
      </c>
      <c r="Q848" s="186">
        <f t="shared" si="118"/>
        <v>28300</v>
      </c>
      <c r="R848" s="186">
        <f t="shared" si="119"/>
        <v>28300</v>
      </c>
      <c r="S848" s="204" t="s">
        <v>1992</v>
      </c>
      <c r="T848" s="204" t="s">
        <v>1992</v>
      </c>
      <c r="U848" s="137"/>
      <c r="V848" s="137"/>
      <c r="W848" s="137"/>
      <c r="X848" s="119">
        <f t="shared" si="120"/>
        <v>16425</v>
      </c>
      <c r="Y848" s="119">
        <f t="shared" si="121"/>
        <v>4562.5</v>
      </c>
      <c r="Z848" s="119">
        <f t="shared" si="122"/>
        <v>7300</v>
      </c>
    </row>
    <row r="849" spans="1:26">
      <c r="A849" s="144">
        <f>IF(D849="","",SUBTOTAL(3,$D$11:D849))</f>
        <v>649</v>
      </c>
      <c r="B849" s="144" t="s">
        <v>1373</v>
      </c>
      <c r="C849" s="149" t="s">
        <v>1374</v>
      </c>
      <c r="D849" s="145">
        <v>200</v>
      </c>
      <c r="E849" s="145">
        <v>10</v>
      </c>
      <c r="F849" s="152">
        <v>2.2000000000000002</v>
      </c>
      <c r="G849" s="145">
        <v>4</v>
      </c>
      <c r="H849" s="145"/>
      <c r="I849" s="152"/>
      <c r="J849" s="144">
        <v>0</v>
      </c>
      <c r="K849" s="121">
        <v>10000</v>
      </c>
      <c r="L849" s="80">
        <f t="shared" si="116"/>
        <v>0</v>
      </c>
      <c r="M849" s="186"/>
      <c r="N849" s="186"/>
      <c r="O849" s="186"/>
      <c r="P849" s="186">
        <f t="shared" si="117"/>
        <v>8100</v>
      </c>
      <c r="Q849" s="186">
        <f t="shared" si="118"/>
        <v>8100</v>
      </c>
      <c r="R849" s="186">
        <f t="shared" si="119"/>
        <v>8100</v>
      </c>
      <c r="S849" s="204" t="s">
        <v>1992</v>
      </c>
      <c r="T849" s="204" t="s">
        <v>1992</v>
      </c>
      <c r="U849" s="137"/>
      <c r="V849" s="137"/>
      <c r="W849" s="137"/>
      <c r="X849" s="119">
        <f t="shared" si="120"/>
        <v>5000</v>
      </c>
      <c r="Y849" s="119">
        <f t="shared" si="121"/>
        <v>1100.0000000000002</v>
      </c>
      <c r="Z849" s="119">
        <f t="shared" si="122"/>
        <v>2000</v>
      </c>
    </row>
    <row r="850" spans="1:26">
      <c r="A850" s="144">
        <f>IF(D850="","",SUBTOTAL(3,$D$11:D850))</f>
        <v>650</v>
      </c>
      <c r="B850" s="144" t="s">
        <v>1375</v>
      </c>
      <c r="C850" s="149" t="s">
        <v>1376</v>
      </c>
      <c r="D850" s="145">
        <v>200</v>
      </c>
      <c r="E850" s="145">
        <v>10</v>
      </c>
      <c r="F850" s="152">
        <v>2.2000000000000002</v>
      </c>
      <c r="G850" s="145">
        <v>4</v>
      </c>
      <c r="H850" s="145"/>
      <c r="I850" s="152"/>
      <c r="J850" s="144">
        <v>0</v>
      </c>
      <c r="K850" s="121">
        <v>19900</v>
      </c>
      <c r="L850" s="80">
        <f t="shared" si="116"/>
        <v>0</v>
      </c>
      <c r="M850" s="186"/>
      <c r="N850" s="186"/>
      <c r="O850" s="186"/>
      <c r="P850" s="186">
        <f t="shared" si="117"/>
        <v>16100</v>
      </c>
      <c r="Q850" s="186">
        <f t="shared" si="118"/>
        <v>16100</v>
      </c>
      <c r="R850" s="186">
        <f t="shared" si="119"/>
        <v>16100</v>
      </c>
      <c r="S850" s="204" t="s">
        <v>1992</v>
      </c>
      <c r="T850" s="204" t="s">
        <v>1992</v>
      </c>
      <c r="U850" s="137"/>
      <c r="V850" s="137"/>
      <c r="W850" s="137"/>
      <c r="X850" s="119">
        <f t="shared" si="120"/>
        <v>9950</v>
      </c>
      <c r="Y850" s="119">
        <f t="shared" si="121"/>
        <v>2189.0000000000005</v>
      </c>
      <c r="Z850" s="119">
        <f t="shared" si="122"/>
        <v>3980</v>
      </c>
    </row>
    <row r="851" spans="1:26">
      <c r="A851" s="144">
        <f>IF(D851="","",SUBTOTAL(3,$D$11:D851))</f>
        <v>651</v>
      </c>
      <c r="B851" s="144" t="s">
        <v>1377</v>
      </c>
      <c r="C851" s="149" t="s">
        <v>1378</v>
      </c>
      <c r="D851" s="145">
        <v>200</v>
      </c>
      <c r="E851" s="145">
        <v>10</v>
      </c>
      <c r="F851" s="152">
        <v>2.2000000000000002</v>
      </c>
      <c r="G851" s="145">
        <v>4</v>
      </c>
      <c r="H851" s="145"/>
      <c r="I851" s="152"/>
      <c r="J851" s="144">
        <v>0</v>
      </c>
      <c r="K851" s="121">
        <v>210000</v>
      </c>
      <c r="L851" s="80">
        <f t="shared" si="116"/>
        <v>0</v>
      </c>
      <c r="M851" s="186"/>
      <c r="N851" s="186"/>
      <c r="O851" s="186"/>
      <c r="P851" s="186">
        <f t="shared" si="117"/>
        <v>159600</v>
      </c>
      <c r="Q851" s="186">
        <f t="shared" si="118"/>
        <v>159600</v>
      </c>
      <c r="R851" s="186">
        <f t="shared" si="119"/>
        <v>159600</v>
      </c>
      <c r="S851" s="204" t="s">
        <v>1992</v>
      </c>
      <c r="T851" s="204" t="s">
        <v>1992</v>
      </c>
      <c r="U851" s="137"/>
      <c r="V851" s="137"/>
      <c r="W851" s="137"/>
      <c r="X851" s="119">
        <f t="shared" si="120"/>
        <v>94500</v>
      </c>
      <c r="Y851" s="119">
        <f t="shared" si="121"/>
        <v>23100</v>
      </c>
      <c r="Z851" s="119">
        <f t="shared" si="122"/>
        <v>42000</v>
      </c>
    </row>
    <row r="852" spans="1:26">
      <c r="A852" s="144">
        <f>IF(D852="","",SUBTOTAL(3,$D$11:D852))</f>
        <v>652</v>
      </c>
      <c r="B852" s="144" t="s">
        <v>1379</v>
      </c>
      <c r="C852" s="149" t="s">
        <v>1380</v>
      </c>
      <c r="D852" s="145">
        <v>200</v>
      </c>
      <c r="E852" s="145">
        <v>10</v>
      </c>
      <c r="F852" s="152">
        <v>1.8</v>
      </c>
      <c r="G852" s="145">
        <v>4</v>
      </c>
      <c r="H852" s="145"/>
      <c r="I852" s="152"/>
      <c r="J852" s="144">
        <v>0</v>
      </c>
      <c r="K852" s="121">
        <v>5000</v>
      </c>
      <c r="L852" s="80">
        <f t="shared" si="116"/>
        <v>0</v>
      </c>
      <c r="M852" s="186"/>
      <c r="N852" s="186"/>
      <c r="O852" s="186"/>
      <c r="P852" s="186">
        <f t="shared" si="117"/>
        <v>4000</v>
      </c>
      <c r="Q852" s="186">
        <f t="shared" si="118"/>
        <v>4000</v>
      </c>
      <c r="R852" s="186">
        <f t="shared" si="119"/>
        <v>4000</v>
      </c>
      <c r="S852" s="204" t="s">
        <v>1992</v>
      </c>
      <c r="T852" s="204" t="s">
        <v>1992</v>
      </c>
      <c r="U852" s="137"/>
      <c r="V852" s="137"/>
      <c r="W852" s="137"/>
      <c r="X852" s="119">
        <f t="shared" si="120"/>
        <v>2500</v>
      </c>
      <c r="Y852" s="119">
        <f t="shared" si="121"/>
        <v>450.00000000000006</v>
      </c>
      <c r="Z852" s="119">
        <f t="shared" si="122"/>
        <v>1000</v>
      </c>
    </row>
    <row r="853" spans="1:26">
      <c r="A853" s="144">
        <f>IF(D853="","",SUBTOTAL(3,$D$11:D853))</f>
        <v>653</v>
      </c>
      <c r="B853" s="144" t="s">
        <v>1381</v>
      </c>
      <c r="C853" s="149" t="s">
        <v>1382</v>
      </c>
      <c r="D853" s="145">
        <v>200</v>
      </c>
      <c r="E853" s="145">
        <v>10</v>
      </c>
      <c r="F853" s="152">
        <v>1.8</v>
      </c>
      <c r="G853" s="145">
        <v>4</v>
      </c>
      <c r="H853" s="145"/>
      <c r="I853" s="152"/>
      <c r="J853" s="144">
        <v>0</v>
      </c>
      <c r="K853" s="121">
        <v>4500</v>
      </c>
      <c r="L853" s="80">
        <f t="shared" si="116"/>
        <v>0</v>
      </c>
      <c r="M853" s="186"/>
      <c r="N853" s="186"/>
      <c r="O853" s="186"/>
      <c r="P853" s="186">
        <f t="shared" si="117"/>
        <v>3600</v>
      </c>
      <c r="Q853" s="186">
        <f t="shared" si="118"/>
        <v>3600</v>
      </c>
      <c r="R853" s="186">
        <f t="shared" si="119"/>
        <v>3600</v>
      </c>
      <c r="S853" s="204" t="s">
        <v>1992</v>
      </c>
      <c r="T853" s="204" t="s">
        <v>1992</v>
      </c>
      <c r="U853" s="137"/>
      <c r="V853" s="137"/>
      <c r="W853" s="137"/>
      <c r="X853" s="119">
        <f t="shared" si="120"/>
        <v>2250</v>
      </c>
      <c r="Y853" s="119">
        <f t="shared" si="121"/>
        <v>405.00000000000006</v>
      </c>
      <c r="Z853" s="119">
        <f t="shared" si="122"/>
        <v>900</v>
      </c>
    </row>
    <row r="854" spans="1:26">
      <c r="A854" s="144">
        <f>IF(D854="","",SUBTOTAL(3,$D$11:D854))</f>
        <v>654</v>
      </c>
      <c r="B854" s="144" t="s">
        <v>1383</v>
      </c>
      <c r="C854" s="149" t="s">
        <v>1384</v>
      </c>
      <c r="D854" s="145">
        <v>200</v>
      </c>
      <c r="E854" s="145">
        <v>10</v>
      </c>
      <c r="F854" s="152">
        <v>1.8</v>
      </c>
      <c r="G854" s="145">
        <v>4</v>
      </c>
      <c r="H854" s="145"/>
      <c r="I854" s="152"/>
      <c r="J854" s="144">
        <v>0</v>
      </c>
      <c r="K854" s="121">
        <v>80000</v>
      </c>
      <c r="L854" s="80">
        <f t="shared" si="116"/>
        <v>0</v>
      </c>
      <c r="M854" s="186"/>
      <c r="N854" s="186"/>
      <c r="O854" s="186"/>
      <c r="P854" s="186">
        <f t="shared" si="117"/>
        <v>59200</v>
      </c>
      <c r="Q854" s="186">
        <f t="shared" si="118"/>
        <v>59200</v>
      </c>
      <c r="R854" s="186">
        <f t="shared" si="119"/>
        <v>59200</v>
      </c>
      <c r="S854" s="204" t="s">
        <v>1992</v>
      </c>
      <c r="T854" s="204" t="s">
        <v>1992</v>
      </c>
      <c r="U854" s="137"/>
      <c r="V854" s="137"/>
      <c r="W854" s="137"/>
      <c r="X854" s="119">
        <f t="shared" si="120"/>
        <v>36000</v>
      </c>
      <c r="Y854" s="119">
        <f t="shared" si="121"/>
        <v>7200.0000000000009</v>
      </c>
      <c r="Z854" s="119">
        <f t="shared" si="122"/>
        <v>16000</v>
      </c>
    </row>
    <row r="855" spans="1:26" ht="31.5">
      <c r="A855" s="144">
        <f>IF(D855="","",SUBTOTAL(3,$D$11:D855))</f>
        <v>655</v>
      </c>
      <c r="B855" s="144" t="s">
        <v>1385</v>
      </c>
      <c r="C855" s="149" t="s">
        <v>1386</v>
      </c>
      <c r="D855" s="145">
        <v>200</v>
      </c>
      <c r="E855" s="145">
        <v>10</v>
      </c>
      <c r="F855" s="152">
        <v>3.5</v>
      </c>
      <c r="G855" s="145">
        <v>4</v>
      </c>
      <c r="H855" s="145"/>
      <c r="I855" s="152"/>
      <c r="J855" s="144">
        <v>0</v>
      </c>
      <c r="K855" s="121">
        <v>5500</v>
      </c>
      <c r="L855" s="80">
        <f t="shared" si="116"/>
        <v>0</v>
      </c>
      <c r="M855" s="186"/>
      <c r="N855" s="186"/>
      <c r="O855" s="186"/>
      <c r="P855" s="186">
        <f t="shared" si="117"/>
        <v>4800</v>
      </c>
      <c r="Q855" s="186">
        <f t="shared" si="118"/>
        <v>4800</v>
      </c>
      <c r="R855" s="186">
        <f t="shared" si="119"/>
        <v>4800</v>
      </c>
      <c r="S855" s="204" t="s">
        <v>1992</v>
      </c>
      <c r="T855" s="204" t="s">
        <v>1992</v>
      </c>
      <c r="U855" s="137"/>
      <c r="V855" s="137"/>
      <c r="W855" s="137"/>
      <c r="X855" s="119">
        <f t="shared" si="120"/>
        <v>2750</v>
      </c>
      <c r="Y855" s="119">
        <f t="shared" si="121"/>
        <v>962.50000000000011</v>
      </c>
      <c r="Z855" s="119">
        <f t="shared" si="122"/>
        <v>1100</v>
      </c>
    </row>
    <row r="856" spans="1:26" ht="31.5">
      <c r="A856" s="144">
        <f>IF(D856="","",SUBTOTAL(3,$D$11:D856))</f>
        <v>656</v>
      </c>
      <c r="B856" s="144" t="s">
        <v>1387</v>
      </c>
      <c r="C856" s="149" t="s">
        <v>1388</v>
      </c>
      <c r="D856" s="145">
        <v>200</v>
      </c>
      <c r="E856" s="145">
        <v>10</v>
      </c>
      <c r="F856" s="152">
        <v>3.5</v>
      </c>
      <c r="G856" s="145">
        <v>4</v>
      </c>
      <c r="H856" s="145"/>
      <c r="I856" s="152"/>
      <c r="J856" s="144">
        <v>0</v>
      </c>
      <c r="K856" s="121">
        <v>15000</v>
      </c>
      <c r="L856" s="80">
        <f t="shared" si="116"/>
        <v>0</v>
      </c>
      <c r="M856" s="186"/>
      <c r="N856" s="186"/>
      <c r="O856" s="186"/>
      <c r="P856" s="186">
        <f t="shared" si="117"/>
        <v>13100</v>
      </c>
      <c r="Q856" s="186">
        <f t="shared" si="118"/>
        <v>13100</v>
      </c>
      <c r="R856" s="186">
        <f t="shared" si="119"/>
        <v>13100</v>
      </c>
      <c r="S856" s="204" t="s">
        <v>1992</v>
      </c>
      <c r="T856" s="204" t="s">
        <v>1992</v>
      </c>
      <c r="U856" s="137"/>
      <c r="V856" s="137"/>
      <c r="W856" s="137"/>
      <c r="X856" s="119">
        <f t="shared" si="120"/>
        <v>7500</v>
      </c>
      <c r="Y856" s="119">
        <f t="shared" si="121"/>
        <v>2625</v>
      </c>
      <c r="Z856" s="119">
        <f t="shared" si="122"/>
        <v>3000</v>
      </c>
    </row>
    <row r="857" spans="1:26">
      <c r="A857" s="144">
        <f>IF(D857="","",SUBTOTAL(3,$D$11:D857))</f>
        <v>657</v>
      </c>
      <c r="B857" s="144" t="s">
        <v>1389</v>
      </c>
      <c r="C857" s="149" t="s">
        <v>1390</v>
      </c>
      <c r="D857" s="145">
        <v>200</v>
      </c>
      <c r="E857" s="145">
        <v>10</v>
      </c>
      <c r="F857" s="152">
        <v>3.5</v>
      </c>
      <c r="G857" s="145">
        <v>4</v>
      </c>
      <c r="H857" s="145"/>
      <c r="I857" s="152"/>
      <c r="J857" s="144">
        <v>0</v>
      </c>
      <c r="K857" s="121">
        <v>10000</v>
      </c>
      <c r="L857" s="80">
        <f t="shared" si="116"/>
        <v>0</v>
      </c>
      <c r="M857" s="186"/>
      <c r="N857" s="186"/>
      <c r="O857" s="186"/>
      <c r="P857" s="186">
        <f t="shared" si="117"/>
        <v>8800</v>
      </c>
      <c r="Q857" s="186">
        <f t="shared" si="118"/>
        <v>8800</v>
      </c>
      <c r="R857" s="186">
        <f t="shared" si="119"/>
        <v>8800</v>
      </c>
      <c r="S857" s="204" t="s">
        <v>1992</v>
      </c>
      <c r="T857" s="204" t="s">
        <v>1992</v>
      </c>
      <c r="U857" s="137"/>
      <c r="V857" s="137"/>
      <c r="W857" s="137"/>
      <c r="X857" s="119">
        <f t="shared" si="120"/>
        <v>5000</v>
      </c>
      <c r="Y857" s="119">
        <f t="shared" si="121"/>
        <v>1750.0000000000002</v>
      </c>
      <c r="Z857" s="119">
        <f t="shared" si="122"/>
        <v>2000</v>
      </c>
    </row>
    <row r="858" spans="1:26">
      <c r="A858" s="144">
        <f>IF(D858="","",SUBTOTAL(3,$D$11:D858))</f>
        <v>658</v>
      </c>
      <c r="B858" s="144" t="s">
        <v>1391</v>
      </c>
      <c r="C858" s="149" t="s">
        <v>1392</v>
      </c>
      <c r="D858" s="145">
        <v>200</v>
      </c>
      <c r="E858" s="145">
        <v>10</v>
      </c>
      <c r="F858" s="152">
        <v>3.5</v>
      </c>
      <c r="G858" s="145">
        <v>4</v>
      </c>
      <c r="H858" s="145"/>
      <c r="I858" s="152"/>
      <c r="J858" s="144">
        <v>0</v>
      </c>
      <c r="K858" s="121">
        <v>10000</v>
      </c>
      <c r="L858" s="80">
        <f t="shared" si="116"/>
        <v>0</v>
      </c>
      <c r="M858" s="186"/>
      <c r="N858" s="186"/>
      <c r="O858" s="186"/>
      <c r="P858" s="186">
        <f t="shared" si="117"/>
        <v>8800</v>
      </c>
      <c r="Q858" s="186">
        <f t="shared" si="118"/>
        <v>8800</v>
      </c>
      <c r="R858" s="186">
        <f t="shared" si="119"/>
        <v>8800</v>
      </c>
      <c r="S858" s="204" t="s">
        <v>1992</v>
      </c>
      <c r="T858" s="204" t="s">
        <v>1992</v>
      </c>
      <c r="U858" s="137"/>
      <c r="V858" s="137"/>
      <c r="W858" s="137"/>
      <c r="X858" s="119">
        <f t="shared" si="120"/>
        <v>5000</v>
      </c>
      <c r="Y858" s="119">
        <f t="shared" si="121"/>
        <v>1750.0000000000002</v>
      </c>
      <c r="Z858" s="119">
        <f t="shared" si="122"/>
        <v>2000</v>
      </c>
    </row>
    <row r="859" spans="1:26" ht="31.5">
      <c r="A859" s="144">
        <f>IF(D859="","",SUBTOTAL(3,$D$11:D859))</f>
        <v>659</v>
      </c>
      <c r="B859" s="144" t="s">
        <v>1393</v>
      </c>
      <c r="C859" s="149" t="s">
        <v>1394</v>
      </c>
      <c r="D859" s="145">
        <v>200</v>
      </c>
      <c r="E859" s="145">
        <v>10</v>
      </c>
      <c r="F859" s="152">
        <v>3.5</v>
      </c>
      <c r="G859" s="145">
        <v>4</v>
      </c>
      <c r="H859" s="145"/>
      <c r="I859" s="152"/>
      <c r="J859" s="144">
        <v>0</v>
      </c>
      <c r="K859" s="121">
        <v>5000</v>
      </c>
      <c r="L859" s="80">
        <f t="shared" si="116"/>
        <v>0</v>
      </c>
      <c r="M859" s="186"/>
      <c r="N859" s="186"/>
      <c r="O859" s="186"/>
      <c r="P859" s="186">
        <f t="shared" si="117"/>
        <v>4400</v>
      </c>
      <c r="Q859" s="186">
        <f t="shared" si="118"/>
        <v>4400</v>
      </c>
      <c r="R859" s="186">
        <f t="shared" si="119"/>
        <v>4400</v>
      </c>
      <c r="S859" s="204" t="s">
        <v>1992</v>
      </c>
      <c r="T859" s="204" t="s">
        <v>1992</v>
      </c>
      <c r="U859" s="137"/>
      <c r="V859" s="137"/>
      <c r="W859" s="137"/>
      <c r="X859" s="119">
        <f t="shared" si="120"/>
        <v>2500</v>
      </c>
      <c r="Y859" s="119">
        <f t="shared" si="121"/>
        <v>875.00000000000011</v>
      </c>
      <c r="Z859" s="119">
        <f t="shared" si="122"/>
        <v>1000</v>
      </c>
    </row>
    <row r="860" spans="1:26">
      <c r="A860" s="144">
        <f>IF(D860="","",SUBTOTAL(3,$D$11:D860))</f>
        <v>660</v>
      </c>
      <c r="B860" s="144" t="s">
        <v>1395</v>
      </c>
      <c r="C860" s="149" t="s">
        <v>1334</v>
      </c>
      <c r="D860" s="145">
        <v>200</v>
      </c>
      <c r="E860" s="145">
        <v>10</v>
      </c>
      <c r="F860" s="152">
        <v>3.5</v>
      </c>
      <c r="G860" s="145">
        <v>4</v>
      </c>
      <c r="H860" s="145"/>
      <c r="I860" s="152"/>
      <c r="J860" s="144">
        <v>0</v>
      </c>
      <c r="K860" s="121">
        <v>1500</v>
      </c>
      <c r="L860" s="80">
        <f t="shared" si="116"/>
        <v>0</v>
      </c>
      <c r="M860" s="186"/>
      <c r="N860" s="186"/>
      <c r="O860" s="186"/>
      <c r="P860" s="186">
        <f t="shared" si="117"/>
        <v>1300</v>
      </c>
      <c r="Q860" s="186">
        <f t="shared" si="118"/>
        <v>1300</v>
      </c>
      <c r="R860" s="186">
        <f t="shared" si="119"/>
        <v>1300</v>
      </c>
      <c r="S860" s="204" t="s">
        <v>1992</v>
      </c>
      <c r="T860" s="204" t="s">
        <v>1992</v>
      </c>
      <c r="U860" s="137"/>
      <c r="V860" s="137"/>
      <c r="W860" s="137"/>
      <c r="X860" s="119">
        <f t="shared" si="120"/>
        <v>750</v>
      </c>
      <c r="Y860" s="119">
        <f t="shared" si="121"/>
        <v>262.50000000000006</v>
      </c>
      <c r="Z860" s="119">
        <f t="shared" si="122"/>
        <v>300</v>
      </c>
    </row>
    <row r="861" spans="1:26">
      <c r="A861" s="144">
        <f>IF(D861="","",SUBTOTAL(3,$D$11:D861))</f>
        <v>661</v>
      </c>
      <c r="B861" s="144" t="s">
        <v>1396</v>
      </c>
      <c r="C861" s="149" t="s">
        <v>1397</v>
      </c>
      <c r="D861" s="145">
        <v>200</v>
      </c>
      <c r="E861" s="145">
        <v>10</v>
      </c>
      <c r="F861" s="152">
        <v>3.5</v>
      </c>
      <c r="G861" s="145">
        <v>4</v>
      </c>
      <c r="H861" s="145"/>
      <c r="I861" s="152"/>
      <c r="J861" s="144">
        <v>0</v>
      </c>
      <c r="K861" s="121">
        <v>5000</v>
      </c>
      <c r="L861" s="80">
        <f t="shared" si="116"/>
        <v>0</v>
      </c>
      <c r="M861" s="186"/>
      <c r="N861" s="186"/>
      <c r="O861" s="186"/>
      <c r="P861" s="186">
        <f t="shared" si="117"/>
        <v>4400</v>
      </c>
      <c r="Q861" s="186">
        <f t="shared" si="118"/>
        <v>4400</v>
      </c>
      <c r="R861" s="186">
        <f t="shared" si="119"/>
        <v>4400</v>
      </c>
      <c r="S861" s="204" t="s">
        <v>1992</v>
      </c>
      <c r="T861" s="204" t="s">
        <v>1992</v>
      </c>
      <c r="U861" s="137"/>
      <c r="V861" s="137"/>
      <c r="W861" s="137"/>
      <c r="X861" s="119">
        <f t="shared" si="120"/>
        <v>2500</v>
      </c>
      <c r="Y861" s="119">
        <f t="shared" si="121"/>
        <v>875.00000000000011</v>
      </c>
      <c r="Z861" s="119">
        <f t="shared" si="122"/>
        <v>1000</v>
      </c>
    </row>
    <row r="862" spans="1:26">
      <c r="A862" s="144">
        <f>IF(D862="","",SUBTOTAL(3,$D$11:D862))</f>
        <v>662</v>
      </c>
      <c r="B862" s="144" t="s">
        <v>1398</v>
      </c>
      <c r="C862" s="149" t="s">
        <v>1399</v>
      </c>
      <c r="D862" s="145">
        <v>200</v>
      </c>
      <c r="E862" s="145">
        <v>10</v>
      </c>
      <c r="F862" s="152">
        <v>3.5</v>
      </c>
      <c r="G862" s="145">
        <v>4</v>
      </c>
      <c r="H862" s="145"/>
      <c r="I862" s="152"/>
      <c r="J862" s="144">
        <v>0</v>
      </c>
      <c r="K862" s="121">
        <v>5000</v>
      </c>
      <c r="L862" s="80">
        <f t="shared" si="116"/>
        <v>0</v>
      </c>
      <c r="M862" s="186"/>
      <c r="N862" s="186"/>
      <c r="O862" s="186"/>
      <c r="P862" s="186">
        <f t="shared" si="117"/>
        <v>4400</v>
      </c>
      <c r="Q862" s="186">
        <f t="shared" si="118"/>
        <v>4400</v>
      </c>
      <c r="R862" s="186">
        <f t="shared" si="119"/>
        <v>4400</v>
      </c>
      <c r="S862" s="204" t="s">
        <v>1992</v>
      </c>
      <c r="T862" s="204" t="s">
        <v>1992</v>
      </c>
      <c r="U862" s="137"/>
      <c r="V862" s="137"/>
      <c r="W862" s="137"/>
      <c r="X862" s="119">
        <f t="shared" si="120"/>
        <v>2500</v>
      </c>
      <c r="Y862" s="119">
        <f t="shared" si="121"/>
        <v>875.00000000000011</v>
      </c>
      <c r="Z862" s="119">
        <f t="shared" si="122"/>
        <v>1000</v>
      </c>
    </row>
    <row r="863" spans="1:26" ht="31.5">
      <c r="A863" s="144">
        <f>IF(D863="","",SUBTOTAL(3,$D$11:D863))</f>
        <v>663</v>
      </c>
      <c r="B863" s="144" t="s">
        <v>1400</v>
      </c>
      <c r="C863" s="149" t="s">
        <v>1401</v>
      </c>
      <c r="D863" s="145">
        <v>200</v>
      </c>
      <c r="E863" s="145">
        <v>10</v>
      </c>
      <c r="F863" s="152">
        <v>2.8</v>
      </c>
      <c r="G863" s="145">
        <v>4</v>
      </c>
      <c r="H863" s="145"/>
      <c r="I863" s="152"/>
      <c r="J863" s="144">
        <v>0</v>
      </c>
      <c r="K863" s="121">
        <v>15000</v>
      </c>
      <c r="L863" s="80">
        <f t="shared" si="116"/>
        <v>0</v>
      </c>
      <c r="M863" s="186"/>
      <c r="N863" s="186"/>
      <c r="O863" s="186"/>
      <c r="P863" s="186">
        <f t="shared" si="117"/>
        <v>12600</v>
      </c>
      <c r="Q863" s="186">
        <f t="shared" si="118"/>
        <v>12600</v>
      </c>
      <c r="R863" s="186">
        <f t="shared" si="119"/>
        <v>12600</v>
      </c>
      <c r="S863" s="204" t="s">
        <v>1992</v>
      </c>
      <c r="T863" s="204" t="s">
        <v>1992</v>
      </c>
      <c r="U863" s="137"/>
      <c r="V863" s="137"/>
      <c r="W863" s="137"/>
      <c r="X863" s="119">
        <f t="shared" si="120"/>
        <v>7500</v>
      </c>
      <c r="Y863" s="119">
        <f t="shared" si="121"/>
        <v>2099.9999999999995</v>
      </c>
      <c r="Z863" s="119">
        <f t="shared" si="122"/>
        <v>3000</v>
      </c>
    </row>
    <row r="864" spans="1:26" ht="31.5">
      <c r="A864" s="144">
        <f>IF(D864="","",SUBTOTAL(3,$D$11:D864))</f>
        <v>664</v>
      </c>
      <c r="B864" s="144" t="s">
        <v>1402</v>
      </c>
      <c r="C864" s="149" t="s">
        <v>1403</v>
      </c>
      <c r="D864" s="145">
        <v>200</v>
      </c>
      <c r="E864" s="145">
        <v>10</v>
      </c>
      <c r="F864" s="152">
        <v>2.8</v>
      </c>
      <c r="G864" s="145">
        <v>4</v>
      </c>
      <c r="H864" s="145"/>
      <c r="I864" s="152"/>
      <c r="J864" s="144">
        <v>0</v>
      </c>
      <c r="K864" s="121">
        <v>10000</v>
      </c>
      <c r="L864" s="80">
        <f t="shared" si="116"/>
        <v>0</v>
      </c>
      <c r="M864" s="186"/>
      <c r="N864" s="186"/>
      <c r="O864" s="186"/>
      <c r="P864" s="186">
        <f t="shared" si="117"/>
        <v>8400</v>
      </c>
      <c r="Q864" s="186">
        <f t="shared" si="118"/>
        <v>8400</v>
      </c>
      <c r="R864" s="186">
        <f t="shared" si="119"/>
        <v>8400</v>
      </c>
      <c r="S864" s="204" t="s">
        <v>1992</v>
      </c>
      <c r="T864" s="204" t="s">
        <v>1992</v>
      </c>
      <c r="U864" s="137"/>
      <c r="V864" s="137"/>
      <c r="W864" s="137"/>
      <c r="X864" s="119">
        <f t="shared" si="120"/>
        <v>5000</v>
      </c>
      <c r="Y864" s="119">
        <f t="shared" si="121"/>
        <v>1400</v>
      </c>
      <c r="Z864" s="119">
        <f t="shared" si="122"/>
        <v>2000</v>
      </c>
    </row>
    <row r="865" spans="1:26">
      <c r="A865" s="144">
        <f>IF(D865="","",SUBTOTAL(3,$D$11:D865))</f>
        <v>665</v>
      </c>
      <c r="B865" s="144" t="s">
        <v>1404</v>
      </c>
      <c r="C865" s="149" t="s">
        <v>1405</v>
      </c>
      <c r="D865" s="145">
        <v>200</v>
      </c>
      <c r="E865" s="145">
        <v>10</v>
      </c>
      <c r="F865" s="152">
        <v>2.8</v>
      </c>
      <c r="G865" s="145">
        <v>4</v>
      </c>
      <c r="H865" s="145"/>
      <c r="I865" s="152"/>
      <c r="J865" s="144">
        <v>0</v>
      </c>
      <c r="K865" s="121">
        <v>5000</v>
      </c>
      <c r="L865" s="80">
        <f t="shared" si="116"/>
        <v>0</v>
      </c>
      <c r="M865" s="186"/>
      <c r="N865" s="186"/>
      <c r="O865" s="186"/>
      <c r="P865" s="186">
        <f t="shared" si="117"/>
        <v>4200</v>
      </c>
      <c r="Q865" s="186">
        <f t="shared" si="118"/>
        <v>4200</v>
      </c>
      <c r="R865" s="186">
        <f t="shared" si="119"/>
        <v>4200</v>
      </c>
      <c r="S865" s="204" t="s">
        <v>1992</v>
      </c>
      <c r="T865" s="204" t="s">
        <v>1992</v>
      </c>
      <c r="U865" s="137"/>
      <c r="V865" s="137"/>
      <c r="W865" s="137"/>
      <c r="X865" s="119">
        <f t="shared" si="120"/>
        <v>2500</v>
      </c>
      <c r="Y865" s="119">
        <f t="shared" si="121"/>
        <v>700</v>
      </c>
      <c r="Z865" s="119">
        <f t="shared" si="122"/>
        <v>1000</v>
      </c>
    </row>
    <row r="866" spans="1:26">
      <c r="A866" s="144">
        <f>IF(D866="","",SUBTOTAL(3,$D$11:D866))</f>
        <v>666</v>
      </c>
      <c r="B866" s="144" t="s">
        <v>1406</v>
      </c>
      <c r="C866" s="149" t="s">
        <v>1407</v>
      </c>
      <c r="D866" s="145">
        <v>200</v>
      </c>
      <c r="E866" s="145">
        <v>10</v>
      </c>
      <c r="F866" s="152">
        <v>2.8</v>
      </c>
      <c r="G866" s="145">
        <v>4</v>
      </c>
      <c r="H866" s="145"/>
      <c r="I866" s="152"/>
      <c r="J866" s="144">
        <v>0</v>
      </c>
      <c r="K866" s="121">
        <v>60000</v>
      </c>
      <c r="L866" s="80">
        <f t="shared" si="116"/>
        <v>0</v>
      </c>
      <c r="M866" s="186"/>
      <c r="N866" s="186"/>
      <c r="O866" s="186"/>
      <c r="P866" s="186">
        <f t="shared" si="117"/>
        <v>47400</v>
      </c>
      <c r="Q866" s="186">
        <f t="shared" si="118"/>
        <v>47400</v>
      </c>
      <c r="R866" s="186">
        <f t="shared" si="119"/>
        <v>47400</v>
      </c>
      <c r="S866" s="204" t="s">
        <v>1992</v>
      </c>
      <c r="T866" s="204" t="s">
        <v>1992</v>
      </c>
      <c r="U866" s="137"/>
      <c r="V866" s="137"/>
      <c r="W866" s="137"/>
      <c r="X866" s="119">
        <f t="shared" si="120"/>
        <v>27000</v>
      </c>
      <c r="Y866" s="119">
        <f t="shared" si="121"/>
        <v>8399.9999999999982</v>
      </c>
      <c r="Z866" s="119">
        <f t="shared" si="122"/>
        <v>12000</v>
      </c>
    </row>
    <row r="867" spans="1:26">
      <c r="A867" s="144">
        <f>IF(D867="","",SUBTOTAL(3,$D$11:D867))</f>
        <v>667</v>
      </c>
      <c r="B867" s="144" t="s">
        <v>1408</v>
      </c>
      <c r="C867" s="149" t="s">
        <v>1409</v>
      </c>
      <c r="D867" s="145">
        <v>200</v>
      </c>
      <c r="E867" s="145">
        <v>10</v>
      </c>
      <c r="F867" s="152">
        <v>2.8</v>
      </c>
      <c r="G867" s="145">
        <v>4</v>
      </c>
      <c r="H867" s="145"/>
      <c r="I867" s="152"/>
      <c r="J867" s="144">
        <v>0</v>
      </c>
      <c r="K867" s="121">
        <v>139</v>
      </c>
      <c r="L867" s="80">
        <f t="shared" si="116"/>
        <v>0</v>
      </c>
      <c r="M867" s="186"/>
      <c r="N867" s="186"/>
      <c r="O867" s="186"/>
      <c r="P867" s="186">
        <f t="shared" si="117"/>
        <v>100</v>
      </c>
      <c r="Q867" s="186">
        <f t="shared" si="118"/>
        <v>100</v>
      </c>
      <c r="R867" s="186">
        <f t="shared" si="119"/>
        <v>100</v>
      </c>
      <c r="S867" s="204" t="s">
        <v>1992</v>
      </c>
      <c r="T867" s="204" t="s">
        <v>1992</v>
      </c>
      <c r="U867" s="137"/>
      <c r="V867" s="137"/>
      <c r="W867" s="137"/>
      <c r="X867" s="119">
        <f t="shared" si="120"/>
        <v>69.5</v>
      </c>
      <c r="Y867" s="119">
        <f t="shared" si="121"/>
        <v>19.459999999999997</v>
      </c>
      <c r="Z867" s="119">
        <f t="shared" si="122"/>
        <v>27.8</v>
      </c>
    </row>
    <row r="868" spans="1:26">
      <c r="A868" s="144">
        <f>IF(D868="","",SUBTOTAL(3,$D$11:D868))</f>
        <v>668</v>
      </c>
      <c r="B868" s="144" t="s">
        <v>1410</v>
      </c>
      <c r="C868" s="149" t="s">
        <v>1411</v>
      </c>
      <c r="D868" s="145">
        <v>200</v>
      </c>
      <c r="E868" s="145">
        <v>10</v>
      </c>
      <c r="F868" s="152">
        <v>2.8</v>
      </c>
      <c r="G868" s="145">
        <v>4</v>
      </c>
      <c r="H868" s="145"/>
      <c r="I868" s="152"/>
      <c r="J868" s="144">
        <v>0</v>
      </c>
      <c r="K868" s="121">
        <v>139</v>
      </c>
      <c r="L868" s="80">
        <f t="shared" si="116"/>
        <v>0</v>
      </c>
      <c r="M868" s="186"/>
      <c r="N868" s="186"/>
      <c r="O868" s="186"/>
      <c r="P868" s="186">
        <f t="shared" si="117"/>
        <v>100</v>
      </c>
      <c r="Q868" s="186">
        <f t="shared" si="118"/>
        <v>100</v>
      </c>
      <c r="R868" s="186">
        <f t="shared" si="119"/>
        <v>100</v>
      </c>
      <c r="S868" s="204" t="s">
        <v>1992</v>
      </c>
      <c r="T868" s="204" t="s">
        <v>1992</v>
      </c>
      <c r="U868" s="137"/>
      <c r="V868" s="137"/>
      <c r="W868" s="137"/>
      <c r="X868" s="119">
        <f t="shared" si="120"/>
        <v>69.5</v>
      </c>
      <c r="Y868" s="119">
        <f t="shared" si="121"/>
        <v>19.459999999999997</v>
      </c>
      <c r="Z868" s="119">
        <f t="shared" si="122"/>
        <v>27.8</v>
      </c>
    </row>
    <row r="869" spans="1:26">
      <c r="A869" s="144">
        <f>IF(D869="","",SUBTOTAL(3,$D$11:D869))</f>
        <v>669</v>
      </c>
      <c r="B869" s="144" t="s">
        <v>1412</v>
      </c>
      <c r="C869" s="149" t="s">
        <v>1413</v>
      </c>
      <c r="D869" s="145">
        <v>150</v>
      </c>
      <c r="E869" s="145">
        <v>13</v>
      </c>
      <c r="F869" s="152">
        <v>3</v>
      </c>
      <c r="G869" s="145">
        <v>4</v>
      </c>
      <c r="H869" s="145"/>
      <c r="I869" s="152"/>
      <c r="J869" s="144">
        <v>0</v>
      </c>
      <c r="K869" s="121">
        <v>119581</v>
      </c>
      <c r="L869" s="80">
        <f t="shared" si="116"/>
        <v>0</v>
      </c>
      <c r="M869" s="186"/>
      <c r="N869" s="186"/>
      <c r="O869" s="186"/>
      <c r="P869" s="186">
        <f t="shared" si="117"/>
        <v>149100</v>
      </c>
      <c r="Q869" s="186">
        <f t="shared" si="118"/>
        <v>149100</v>
      </c>
      <c r="R869" s="186">
        <f t="shared" si="119"/>
        <v>149100</v>
      </c>
      <c r="S869" s="204" t="s">
        <v>1992</v>
      </c>
      <c r="T869" s="204" t="s">
        <v>1992</v>
      </c>
      <c r="U869" s="137"/>
      <c r="V869" s="137"/>
      <c r="W869" s="137"/>
      <c r="X869" s="119">
        <f t="shared" si="120"/>
        <v>93273.18</v>
      </c>
      <c r="Y869" s="119">
        <f t="shared" si="121"/>
        <v>23916.2</v>
      </c>
      <c r="Z869" s="119">
        <f t="shared" si="122"/>
        <v>31888.266666666666</v>
      </c>
    </row>
    <row r="870" spans="1:26">
      <c r="A870" s="144">
        <f>IF(D870="","",SUBTOTAL(3,$D$11:D870))</f>
        <v>670</v>
      </c>
      <c r="B870" s="144" t="s">
        <v>1414</v>
      </c>
      <c r="C870" s="149" t="s">
        <v>1415</v>
      </c>
      <c r="D870" s="145">
        <v>220</v>
      </c>
      <c r="E870" s="145">
        <v>13</v>
      </c>
      <c r="F870" s="152">
        <v>3</v>
      </c>
      <c r="G870" s="145">
        <v>4</v>
      </c>
      <c r="H870" s="145"/>
      <c r="I870" s="152"/>
      <c r="J870" s="144">
        <v>0</v>
      </c>
      <c r="K870" s="121">
        <v>99975</v>
      </c>
      <c r="L870" s="80">
        <f t="shared" si="116"/>
        <v>0</v>
      </c>
      <c r="M870" s="186"/>
      <c r="N870" s="186"/>
      <c r="O870" s="186"/>
      <c r="P870" s="186">
        <f t="shared" si="117"/>
        <v>85000</v>
      </c>
      <c r="Q870" s="186">
        <f t="shared" si="118"/>
        <v>85000</v>
      </c>
      <c r="R870" s="186">
        <f t="shared" si="119"/>
        <v>85000</v>
      </c>
      <c r="S870" s="204" t="s">
        <v>1992</v>
      </c>
      <c r="T870" s="204" t="s">
        <v>1992</v>
      </c>
      <c r="U870" s="137"/>
      <c r="V870" s="137"/>
      <c r="W870" s="137"/>
      <c r="X870" s="119">
        <f t="shared" si="120"/>
        <v>53168.522727272728</v>
      </c>
      <c r="Y870" s="119">
        <f t="shared" si="121"/>
        <v>13632.954545454546</v>
      </c>
      <c r="Z870" s="119">
        <f t="shared" si="122"/>
        <v>18177.272727272728</v>
      </c>
    </row>
    <row r="871" spans="1:26">
      <c r="A871" s="144">
        <f>IF(D871="","",SUBTOTAL(3,$D$11:D871))</f>
        <v>671</v>
      </c>
      <c r="B871" s="144" t="s">
        <v>1416</v>
      </c>
      <c r="C871" s="149" t="s">
        <v>1417</v>
      </c>
      <c r="D871" s="145">
        <v>220</v>
      </c>
      <c r="E871" s="145">
        <v>13</v>
      </c>
      <c r="F871" s="152">
        <v>4</v>
      </c>
      <c r="G871" s="145">
        <v>4</v>
      </c>
      <c r="H871" s="145"/>
      <c r="I871" s="152"/>
      <c r="J871" s="144">
        <v>0</v>
      </c>
      <c r="K871" s="121">
        <v>10089</v>
      </c>
      <c r="L871" s="80">
        <f t="shared" si="116"/>
        <v>0</v>
      </c>
      <c r="M871" s="186"/>
      <c r="N871" s="186"/>
      <c r="O871" s="186"/>
      <c r="P871" s="186">
        <f t="shared" si="117"/>
        <v>9600</v>
      </c>
      <c r="Q871" s="186">
        <f t="shared" si="118"/>
        <v>9600</v>
      </c>
      <c r="R871" s="186">
        <f t="shared" si="119"/>
        <v>9600</v>
      </c>
      <c r="S871" s="204" t="s">
        <v>1992</v>
      </c>
      <c r="T871" s="204" t="s">
        <v>1992</v>
      </c>
      <c r="U871" s="137"/>
      <c r="V871" s="137"/>
      <c r="W871" s="137"/>
      <c r="X871" s="119">
        <f t="shared" si="120"/>
        <v>5961.681818181818</v>
      </c>
      <c r="Y871" s="119">
        <f t="shared" si="121"/>
        <v>1834.3636363636363</v>
      </c>
      <c r="Z871" s="119">
        <f t="shared" si="122"/>
        <v>1834.3636363636363</v>
      </c>
    </row>
    <row r="872" spans="1:26">
      <c r="A872" s="144">
        <f>IF(D872="","",SUBTOTAL(3,$D$11:D872))</f>
        <v>672</v>
      </c>
      <c r="B872" s="144" t="s">
        <v>1418</v>
      </c>
      <c r="C872" s="149" t="s">
        <v>1419</v>
      </c>
      <c r="D872" s="145">
        <v>220</v>
      </c>
      <c r="E872" s="145">
        <v>13</v>
      </c>
      <c r="F872" s="152">
        <v>3.5</v>
      </c>
      <c r="G872" s="145">
        <v>4</v>
      </c>
      <c r="H872" s="145"/>
      <c r="I872" s="152"/>
      <c r="J872" s="144">
        <v>0</v>
      </c>
      <c r="K872" s="121">
        <v>18917</v>
      </c>
      <c r="L872" s="80">
        <f t="shared" si="116"/>
        <v>0</v>
      </c>
      <c r="M872" s="186"/>
      <c r="N872" s="186"/>
      <c r="O872" s="186"/>
      <c r="P872" s="186">
        <f t="shared" si="117"/>
        <v>17600</v>
      </c>
      <c r="Q872" s="186">
        <f t="shared" si="118"/>
        <v>17600</v>
      </c>
      <c r="R872" s="186">
        <f t="shared" si="119"/>
        <v>17600</v>
      </c>
      <c r="S872" s="204" t="s">
        <v>1992</v>
      </c>
      <c r="T872" s="204" t="s">
        <v>1992</v>
      </c>
      <c r="U872" s="137"/>
      <c r="V872" s="137"/>
      <c r="W872" s="137"/>
      <c r="X872" s="119">
        <f t="shared" si="120"/>
        <v>11178.227272727272</v>
      </c>
      <c r="Y872" s="119">
        <f t="shared" si="121"/>
        <v>3009.5227272727279</v>
      </c>
      <c r="Z872" s="119">
        <f t="shared" si="122"/>
        <v>3439.4545454545455</v>
      </c>
    </row>
    <row r="873" spans="1:26">
      <c r="A873" s="144">
        <f>IF(D873="","",SUBTOTAL(3,$D$11:D873))</f>
        <v>673</v>
      </c>
      <c r="B873" s="144" t="s">
        <v>1420</v>
      </c>
      <c r="C873" s="149" t="s">
        <v>1421</v>
      </c>
      <c r="D873" s="145">
        <v>200</v>
      </c>
      <c r="E873" s="145">
        <v>10</v>
      </c>
      <c r="F873" s="151">
        <v>3.5</v>
      </c>
      <c r="G873" s="145">
        <v>4</v>
      </c>
      <c r="H873" s="145"/>
      <c r="I873" s="151"/>
      <c r="J873" s="144">
        <v>0</v>
      </c>
      <c r="K873" s="121">
        <v>7452</v>
      </c>
      <c r="L873" s="80">
        <f t="shared" si="116"/>
        <v>0</v>
      </c>
      <c r="M873" s="186"/>
      <c r="N873" s="186"/>
      <c r="O873" s="186"/>
      <c r="P873" s="186">
        <f t="shared" si="117"/>
        <v>6500</v>
      </c>
      <c r="Q873" s="186">
        <f t="shared" si="118"/>
        <v>6500</v>
      </c>
      <c r="R873" s="186">
        <f t="shared" si="119"/>
        <v>6500</v>
      </c>
      <c r="S873" s="204" t="s">
        <v>1992</v>
      </c>
      <c r="T873" s="204" t="s">
        <v>1992</v>
      </c>
      <c r="U873" s="137"/>
      <c r="V873" s="137"/>
      <c r="W873" s="137"/>
      <c r="X873" s="119">
        <f t="shared" si="120"/>
        <v>3726</v>
      </c>
      <c r="Y873" s="119">
        <f t="shared" si="121"/>
        <v>1304.1000000000001</v>
      </c>
      <c r="Z873" s="119">
        <f t="shared" si="122"/>
        <v>1490.4</v>
      </c>
    </row>
    <row r="874" spans="1:26">
      <c r="A874" s="144">
        <f>IF(D874="","",SUBTOTAL(3,$D$11:D874))</f>
        <v>674</v>
      </c>
      <c r="B874" s="144" t="s">
        <v>1422</v>
      </c>
      <c r="C874" s="149" t="s">
        <v>1423</v>
      </c>
      <c r="D874" s="145">
        <v>150</v>
      </c>
      <c r="E874" s="145">
        <v>30</v>
      </c>
      <c r="F874" s="151">
        <v>6.5</v>
      </c>
      <c r="G874" s="145">
        <v>4</v>
      </c>
      <c r="H874" s="145"/>
      <c r="I874" s="151"/>
      <c r="J874" s="144">
        <v>0</v>
      </c>
      <c r="K874" s="121">
        <v>500</v>
      </c>
      <c r="L874" s="80">
        <f t="shared" si="116"/>
        <v>0</v>
      </c>
      <c r="M874" s="186"/>
      <c r="N874" s="186"/>
      <c r="O874" s="186"/>
      <c r="P874" s="186">
        <f t="shared" si="117"/>
        <v>1400</v>
      </c>
      <c r="Q874" s="186">
        <f t="shared" si="118"/>
        <v>1400</v>
      </c>
      <c r="R874" s="186">
        <f t="shared" si="119"/>
        <v>1400</v>
      </c>
      <c r="S874" s="204" t="s">
        <v>1992</v>
      </c>
      <c r="T874" s="204" t="s">
        <v>1992</v>
      </c>
      <c r="U874" s="137"/>
      <c r="V874" s="137"/>
      <c r="W874" s="137"/>
      <c r="X874" s="119">
        <f t="shared" si="120"/>
        <v>1000</v>
      </c>
      <c r="Y874" s="119">
        <f t="shared" si="121"/>
        <v>216.66666666666666</v>
      </c>
      <c r="Z874" s="119">
        <f t="shared" si="122"/>
        <v>133.33333333333334</v>
      </c>
    </row>
    <row r="875" spans="1:26">
      <c r="A875" s="144">
        <f>IF(D875="","",SUBTOTAL(3,$D$11:D875))</f>
        <v>675</v>
      </c>
      <c r="B875" s="144" t="s">
        <v>1424</v>
      </c>
      <c r="C875" s="149" t="s">
        <v>1425</v>
      </c>
      <c r="D875" s="145">
        <v>200</v>
      </c>
      <c r="E875" s="145">
        <v>10</v>
      </c>
      <c r="F875" s="151">
        <v>2.5</v>
      </c>
      <c r="G875" s="145">
        <v>4</v>
      </c>
      <c r="H875" s="145"/>
      <c r="I875" s="151"/>
      <c r="J875" s="144">
        <v>0</v>
      </c>
      <c r="K875" s="121">
        <v>27000</v>
      </c>
      <c r="L875" s="80">
        <f t="shared" si="116"/>
        <v>0</v>
      </c>
      <c r="M875" s="186"/>
      <c r="N875" s="186"/>
      <c r="O875" s="186"/>
      <c r="P875" s="186">
        <f t="shared" si="117"/>
        <v>22300</v>
      </c>
      <c r="Q875" s="186">
        <f t="shared" si="118"/>
        <v>22300</v>
      </c>
      <c r="R875" s="186">
        <f t="shared" si="119"/>
        <v>22300</v>
      </c>
      <c r="S875" s="204" t="s">
        <v>1992</v>
      </c>
      <c r="T875" s="204" t="s">
        <v>1992</v>
      </c>
      <c r="U875" s="137"/>
      <c r="V875" s="137"/>
      <c r="W875" s="137"/>
      <c r="X875" s="119">
        <f t="shared" si="120"/>
        <v>13500</v>
      </c>
      <c r="Y875" s="119">
        <f t="shared" si="121"/>
        <v>3375</v>
      </c>
      <c r="Z875" s="119">
        <f t="shared" si="122"/>
        <v>5400</v>
      </c>
    </row>
    <row r="876" spans="1:26" ht="31.5">
      <c r="A876" s="144">
        <f>IF(D876="","",SUBTOTAL(3,$D$11:D876))</f>
        <v>676</v>
      </c>
      <c r="B876" s="144" t="s">
        <v>1426</v>
      </c>
      <c r="C876" s="149" t="s">
        <v>1427</v>
      </c>
      <c r="D876" s="145">
        <v>200</v>
      </c>
      <c r="E876" s="145">
        <v>10</v>
      </c>
      <c r="F876" s="151">
        <v>6.5</v>
      </c>
      <c r="G876" s="145">
        <v>4</v>
      </c>
      <c r="H876" s="145"/>
      <c r="I876" s="151"/>
      <c r="J876" s="144">
        <v>0</v>
      </c>
      <c r="K876" s="121">
        <v>1500</v>
      </c>
      <c r="L876" s="80">
        <f t="shared" si="116"/>
        <v>0</v>
      </c>
      <c r="M876" s="186"/>
      <c r="N876" s="186"/>
      <c r="O876" s="186"/>
      <c r="P876" s="186">
        <f t="shared" si="117"/>
        <v>1500</v>
      </c>
      <c r="Q876" s="186">
        <f t="shared" si="118"/>
        <v>1500</v>
      </c>
      <c r="R876" s="186">
        <f t="shared" si="119"/>
        <v>1500</v>
      </c>
      <c r="S876" s="204" t="s">
        <v>1992</v>
      </c>
      <c r="T876" s="204" t="s">
        <v>1992</v>
      </c>
      <c r="U876" s="137"/>
      <c r="V876" s="137"/>
      <c r="W876" s="137"/>
      <c r="X876" s="119">
        <f t="shared" si="120"/>
        <v>750</v>
      </c>
      <c r="Y876" s="119">
        <f t="shared" si="121"/>
        <v>487.5</v>
      </c>
      <c r="Z876" s="119">
        <f t="shared" si="122"/>
        <v>300</v>
      </c>
    </row>
    <row r="877" spans="1:26" ht="31.5">
      <c r="A877" s="144">
        <f>IF(D877="","",SUBTOTAL(3,$D$11:D877))</f>
        <v>677</v>
      </c>
      <c r="B877" s="144" t="s">
        <v>1428</v>
      </c>
      <c r="C877" s="149" t="s">
        <v>1429</v>
      </c>
      <c r="D877" s="145">
        <v>200</v>
      </c>
      <c r="E877" s="145">
        <v>10</v>
      </c>
      <c r="F877" s="151">
        <v>2.5</v>
      </c>
      <c r="G877" s="145">
        <v>4</v>
      </c>
      <c r="H877" s="145"/>
      <c r="I877" s="151"/>
      <c r="J877" s="144">
        <v>0</v>
      </c>
      <c r="K877" s="121">
        <v>303030</v>
      </c>
      <c r="L877" s="80">
        <f t="shared" si="116"/>
        <v>0</v>
      </c>
      <c r="M877" s="186"/>
      <c r="N877" s="186"/>
      <c r="O877" s="186"/>
      <c r="P877" s="186">
        <f t="shared" si="117"/>
        <v>234800</v>
      </c>
      <c r="Q877" s="186">
        <f t="shared" si="118"/>
        <v>234800</v>
      </c>
      <c r="R877" s="186">
        <f t="shared" si="119"/>
        <v>234800</v>
      </c>
      <c r="S877" s="204" t="s">
        <v>1992</v>
      </c>
      <c r="T877" s="204" t="s">
        <v>1992</v>
      </c>
      <c r="U877" s="137"/>
      <c r="V877" s="137"/>
      <c r="W877" s="137"/>
      <c r="X877" s="119">
        <f t="shared" si="120"/>
        <v>136363.5</v>
      </c>
      <c r="Y877" s="119">
        <f t="shared" si="121"/>
        <v>37878.75</v>
      </c>
      <c r="Z877" s="119">
        <f t="shared" si="122"/>
        <v>60606</v>
      </c>
    </row>
    <row r="878" spans="1:26">
      <c r="A878" s="144">
        <f>IF(D878="","",SUBTOTAL(3,$D$11:D878))</f>
        <v>678</v>
      </c>
      <c r="B878" s="144" t="s">
        <v>1430</v>
      </c>
      <c r="C878" s="149" t="s">
        <v>1431</v>
      </c>
      <c r="D878" s="145">
        <v>200</v>
      </c>
      <c r="E878" s="145">
        <v>10</v>
      </c>
      <c r="F878" s="151">
        <v>6.5</v>
      </c>
      <c r="G878" s="145">
        <v>4</v>
      </c>
      <c r="H878" s="145"/>
      <c r="I878" s="151"/>
      <c r="J878" s="144">
        <v>0</v>
      </c>
      <c r="K878" s="121">
        <v>500</v>
      </c>
      <c r="L878" s="80">
        <f t="shared" si="116"/>
        <v>0</v>
      </c>
      <c r="M878" s="186"/>
      <c r="N878" s="186"/>
      <c r="O878" s="186"/>
      <c r="P878" s="186">
        <f t="shared" si="117"/>
        <v>500</v>
      </c>
      <c r="Q878" s="186">
        <f t="shared" si="118"/>
        <v>500</v>
      </c>
      <c r="R878" s="186">
        <f t="shared" si="119"/>
        <v>500</v>
      </c>
      <c r="S878" s="204" t="s">
        <v>1992</v>
      </c>
      <c r="T878" s="204" t="s">
        <v>1992</v>
      </c>
      <c r="U878" s="137"/>
      <c r="V878" s="137"/>
      <c r="W878" s="137"/>
      <c r="X878" s="119">
        <f t="shared" si="120"/>
        <v>250</v>
      </c>
      <c r="Y878" s="119">
        <f t="shared" si="121"/>
        <v>162.5</v>
      </c>
      <c r="Z878" s="119">
        <f t="shared" si="122"/>
        <v>100</v>
      </c>
    </row>
    <row r="879" spans="1:26">
      <c r="A879" s="144">
        <f>IF(D879="","",SUBTOTAL(3,$D$11:D879))</f>
        <v>679</v>
      </c>
      <c r="B879" s="144" t="s">
        <v>1432</v>
      </c>
      <c r="C879" s="149" t="s">
        <v>1433</v>
      </c>
      <c r="D879" s="145">
        <v>200</v>
      </c>
      <c r="E879" s="145">
        <v>10</v>
      </c>
      <c r="F879" s="151">
        <v>6.5</v>
      </c>
      <c r="G879" s="145">
        <v>4</v>
      </c>
      <c r="H879" s="145"/>
      <c r="I879" s="151"/>
      <c r="J879" s="144">
        <v>0</v>
      </c>
      <c r="K879" s="121">
        <v>1200</v>
      </c>
      <c r="L879" s="80">
        <f t="shared" si="116"/>
        <v>0</v>
      </c>
      <c r="M879" s="186"/>
      <c r="N879" s="186"/>
      <c r="O879" s="186"/>
      <c r="P879" s="186">
        <f t="shared" si="117"/>
        <v>1200</v>
      </c>
      <c r="Q879" s="186">
        <f t="shared" si="118"/>
        <v>1200</v>
      </c>
      <c r="R879" s="186">
        <f t="shared" si="119"/>
        <v>1200</v>
      </c>
      <c r="S879" s="204" t="s">
        <v>1992</v>
      </c>
      <c r="T879" s="204" t="s">
        <v>1992</v>
      </c>
      <c r="U879" s="137"/>
      <c r="V879" s="137"/>
      <c r="W879" s="137"/>
      <c r="X879" s="119">
        <f t="shared" si="120"/>
        <v>600</v>
      </c>
      <c r="Y879" s="119">
        <f t="shared" si="121"/>
        <v>390</v>
      </c>
      <c r="Z879" s="119">
        <f t="shared" si="122"/>
        <v>240</v>
      </c>
    </row>
    <row r="880" spans="1:26" ht="31.5">
      <c r="A880" s="144">
        <f>IF(D880="","",SUBTOTAL(3,$D$11:D880))</f>
        <v>680</v>
      </c>
      <c r="B880" s="144" t="s">
        <v>1434</v>
      </c>
      <c r="C880" s="149" t="s">
        <v>1435</v>
      </c>
      <c r="D880" s="145">
        <v>200</v>
      </c>
      <c r="E880" s="145">
        <v>10</v>
      </c>
      <c r="F880" s="151">
        <v>6.5</v>
      </c>
      <c r="G880" s="145">
        <v>4</v>
      </c>
      <c r="H880" s="145"/>
      <c r="I880" s="151"/>
      <c r="J880" s="144">
        <v>0</v>
      </c>
      <c r="K880" s="121">
        <v>1200</v>
      </c>
      <c r="L880" s="80">
        <f t="shared" si="116"/>
        <v>0</v>
      </c>
      <c r="M880" s="186"/>
      <c r="N880" s="186"/>
      <c r="O880" s="186"/>
      <c r="P880" s="186">
        <f t="shared" si="117"/>
        <v>1200</v>
      </c>
      <c r="Q880" s="186">
        <f t="shared" si="118"/>
        <v>1200</v>
      </c>
      <c r="R880" s="186">
        <f t="shared" si="119"/>
        <v>1200</v>
      </c>
      <c r="S880" s="204" t="s">
        <v>1992</v>
      </c>
      <c r="T880" s="204" t="s">
        <v>1992</v>
      </c>
      <c r="U880" s="137"/>
      <c r="V880" s="137"/>
      <c r="W880" s="137"/>
      <c r="X880" s="119">
        <f t="shared" si="120"/>
        <v>600</v>
      </c>
      <c r="Y880" s="119">
        <f t="shared" si="121"/>
        <v>390</v>
      </c>
      <c r="Z880" s="119">
        <f t="shared" si="122"/>
        <v>240</v>
      </c>
    </row>
    <row r="881" spans="1:26">
      <c r="A881" s="144">
        <f>IF(D881="","",SUBTOTAL(3,$D$11:D881))</f>
        <v>681</v>
      </c>
      <c r="B881" s="144" t="s">
        <v>1436</v>
      </c>
      <c r="C881" s="149" t="s">
        <v>1437</v>
      </c>
      <c r="D881" s="145">
        <v>200</v>
      </c>
      <c r="E881" s="145">
        <v>10</v>
      </c>
      <c r="F881" s="151">
        <v>6.5</v>
      </c>
      <c r="G881" s="145">
        <v>4</v>
      </c>
      <c r="H881" s="145"/>
      <c r="I881" s="151"/>
      <c r="J881" s="144">
        <v>0</v>
      </c>
      <c r="K881" s="121">
        <v>1900</v>
      </c>
      <c r="L881" s="80">
        <f t="shared" si="116"/>
        <v>0</v>
      </c>
      <c r="M881" s="186"/>
      <c r="N881" s="186"/>
      <c r="O881" s="186"/>
      <c r="P881" s="186">
        <f t="shared" si="117"/>
        <v>1900</v>
      </c>
      <c r="Q881" s="186">
        <f t="shared" si="118"/>
        <v>1900</v>
      </c>
      <c r="R881" s="186">
        <f t="shared" si="119"/>
        <v>1900</v>
      </c>
      <c r="S881" s="204" t="s">
        <v>1992</v>
      </c>
      <c r="T881" s="204" t="s">
        <v>1992</v>
      </c>
      <c r="U881" s="137"/>
      <c r="V881" s="137"/>
      <c r="W881" s="137"/>
      <c r="X881" s="119">
        <f t="shared" si="120"/>
        <v>950</v>
      </c>
      <c r="Y881" s="119">
        <f t="shared" si="121"/>
        <v>617.5</v>
      </c>
      <c r="Z881" s="119">
        <f t="shared" si="122"/>
        <v>380</v>
      </c>
    </row>
    <row r="882" spans="1:26" ht="31.5">
      <c r="A882" s="144">
        <f>IF(D882="","",SUBTOTAL(3,$D$11:D882))</f>
        <v>682</v>
      </c>
      <c r="B882" s="144" t="s">
        <v>1438</v>
      </c>
      <c r="C882" s="149" t="s">
        <v>1439</v>
      </c>
      <c r="D882" s="145">
        <v>200</v>
      </c>
      <c r="E882" s="145">
        <v>10</v>
      </c>
      <c r="F882" s="151">
        <v>2.2000000000000002</v>
      </c>
      <c r="G882" s="145">
        <v>4</v>
      </c>
      <c r="H882" s="145"/>
      <c r="I882" s="151"/>
      <c r="J882" s="144">
        <v>0</v>
      </c>
      <c r="K882" s="121">
        <v>2200</v>
      </c>
      <c r="L882" s="80">
        <f t="shared" si="116"/>
        <v>0</v>
      </c>
      <c r="M882" s="186"/>
      <c r="N882" s="186"/>
      <c r="O882" s="186"/>
      <c r="P882" s="186">
        <f t="shared" si="117"/>
        <v>1800</v>
      </c>
      <c r="Q882" s="186">
        <f t="shared" si="118"/>
        <v>1800</v>
      </c>
      <c r="R882" s="186">
        <f t="shared" si="119"/>
        <v>1800</v>
      </c>
      <c r="S882" s="204" t="s">
        <v>1992</v>
      </c>
      <c r="T882" s="204" t="s">
        <v>1992</v>
      </c>
      <c r="U882" s="137"/>
      <c r="V882" s="137"/>
      <c r="W882" s="137"/>
      <c r="X882" s="119">
        <f t="shared" si="120"/>
        <v>1100</v>
      </c>
      <c r="Y882" s="119">
        <f t="shared" si="121"/>
        <v>242.00000000000003</v>
      </c>
      <c r="Z882" s="119">
        <f t="shared" si="122"/>
        <v>440</v>
      </c>
    </row>
    <row r="883" spans="1:26" ht="31.5">
      <c r="A883" s="144">
        <f>IF(D883="","",SUBTOTAL(3,$D$11:D883))</f>
        <v>683</v>
      </c>
      <c r="B883" s="144" t="s">
        <v>1440</v>
      </c>
      <c r="C883" s="149" t="s">
        <v>1441</v>
      </c>
      <c r="D883" s="145">
        <v>200</v>
      </c>
      <c r="E883" s="145">
        <v>10</v>
      </c>
      <c r="F883" s="151">
        <v>3.5</v>
      </c>
      <c r="G883" s="145">
        <v>4</v>
      </c>
      <c r="H883" s="145"/>
      <c r="I883" s="151"/>
      <c r="J883" s="144">
        <v>0</v>
      </c>
      <c r="K883" s="121">
        <v>3000</v>
      </c>
      <c r="L883" s="80">
        <f t="shared" si="116"/>
        <v>0</v>
      </c>
      <c r="M883" s="186"/>
      <c r="N883" s="186"/>
      <c r="O883" s="186"/>
      <c r="P883" s="186">
        <f t="shared" si="117"/>
        <v>2600</v>
      </c>
      <c r="Q883" s="186">
        <f t="shared" si="118"/>
        <v>2600</v>
      </c>
      <c r="R883" s="186">
        <f t="shared" si="119"/>
        <v>2600</v>
      </c>
      <c r="S883" s="204" t="s">
        <v>1992</v>
      </c>
      <c r="T883" s="204" t="s">
        <v>1992</v>
      </c>
      <c r="U883" s="137"/>
      <c r="V883" s="137"/>
      <c r="W883" s="137"/>
      <c r="X883" s="119">
        <f t="shared" si="120"/>
        <v>1500</v>
      </c>
      <c r="Y883" s="119">
        <f t="shared" si="121"/>
        <v>525.00000000000011</v>
      </c>
      <c r="Z883" s="119">
        <f t="shared" si="122"/>
        <v>600</v>
      </c>
    </row>
    <row r="884" spans="1:26">
      <c r="A884" s="144">
        <f>IF(D884="","",SUBTOTAL(3,$D$11:D884))</f>
        <v>684</v>
      </c>
      <c r="B884" s="144" t="s">
        <v>1442</v>
      </c>
      <c r="C884" s="149" t="s">
        <v>1443</v>
      </c>
      <c r="D884" s="145">
        <v>200</v>
      </c>
      <c r="E884" s="145">
        <v>10</v>
      </c>
      <c r="F884" s="151">
        <v>3.5</v>
      </c>
      <c r="G884" s="145">
        <v>4</v>
      </c>
      <c r="H884" s="145"/>
      <c r="I884" s="151"/>
      <c r="J884" s="144">
        <v>0</v>
      </c>
      <c r="K884" s="121">
        <v>1000</v>
      </c>
      <c r="L884" s="80">
        <f t="shared" si="116"/>
        <v>0</v>
      </c>
      <c r="M884" s="186"/>
      <c r="N884" s="186"/>
      <c r="O884" s="186"/>
      <c r="P884" s="186">
        <f t="shared" si="117"/>
        <v>900</v>
      </c>
      <c r="Q884" s="186">
        <f t="shared" si="118"/>
        <v>900</v>
      </c>
      <c r="R884" s="186">
        <f t="shared" si="119"/>
        <v>900</v>
      </c>
      <c r="S884" s="204" t="s">
        <v>1992</v>
      </c>
      <c r="T884" s="204" t="s">
        <v>1992</v>
      </c>
      <c r="U884" s="137"/>
      <c r="V884" s="137"/>
      <c r="W884" s="137"/>
      <c r="X884" s="119">
        <f t="shared" si="120"/>
        <v>500</v>
      </c>
      <c r="Y884" s="119">
        <f t="shared" si="121"/>
        <v>175</v>
      </c>
      <c r="Z884" s="119">
        <f t="shared" si="122"/>
        <v>200</v>
      </c>
    </row>
    <row r="885" spans="1:26" ht="31.5">
      <c r="A885" s="144">
        <f>IF(D885="","",SUBTOTAL(3,$D$11:D885))</f>
        <v>685</v>
      </c>
      <c r="B885" s="144" t="s">
        <v>1444</v>
      </c>
      <c r="C885" s="149" t="s">
        <v>1445</v>
      </c>
      <c r="D885" s="145">
        <v>200</v>
      </c>
      <c r="E885" s="145">
        <v>10</v>
      </c>
      <c r="F885" s="151">
        <v>2.5</v>
      </c>
      <c r="G885" s="145">
        <v>4</v>
      </c>
      <c r="H885" s="145"/>
      <c r="I885" s="151"/>
      <c r="J885" s="144">
        <v>0</v>
      </c>
      <c r="K885" s="121">
        <v>37261</v>
      </c>
      <c r="L885" s="80">
        <f t="shared" si="116"/>
        <v>0</v>
      </c>
      <c r="M885" s="186"/>
      <c r="N885" s="186"/>
      <c r="O885" s="186"/>
      <c r="P885" s="186">
        <f t="shared" si="117"/>
        <v>28900</v>
      </c>
      <c r="Q885" s="186">
        <f t="shared" si="118"/>
        <v>28900</v>
      </c>
      <c r="R885" s="186">
        <f t="shared" si="119"/>
        <v>28900</v>
      </c>
      <c r="S885" s="204" t="s">
        <v>1992</v>
      </c>
      <c r="T885" s="204" t="s">
        <v>1992</v>
      </c>
      <c r="U885" s="137"/>
      <c r="V885" s="137"/>
      <c r="W885" s="137"/>
      <c r="X885" s="119">
        <f t="shared" si="120"/>
        <v>16767.45</v>
      </c>
      <c r="Y885" s="119">
        <f t="shared" si="121"/>
        <v>4657.625</v>
      </c>
      <c r="Z885" s="119">
        <f t="shared" si="122"/>
        <v>7452.2</v>
      </c>
    </row>
    <row r="886" spans="1:26">
      <c r="A886" s="144">
        <f>IF(D886="","",SUBTOTAL(3,$D$11:D886))</f>
        <v>686</v>
      </c>
      <c r="B886" s="144" t="s">
        <v>1446</v>
      </c>
      <c r="C886" s="149" t="s">
        <v>1447</v>
      </c>
      <c r="D886" s="145">
        <v>200</v>
      </c>
      <c r="E886" s="145">
        <v>10</v>
      </c>
      <c r="F886" s="151">
        <v>3.5</v>
      </c>
      <c r="G886" s="145">
        <v>4</v>
      </c>
      <c r="H886" s="145"/>
      <c r="I886" s="151"/>
      <c r="J886" s="144">
        <v>0</v>
      </c>
      <c r="K886" s="121">
        <v>10000</v>
      </c>
      <c r="L886" s="80">
        <f t="shared" si="116"/>
        <v>0</v>
      </c>
      <c r="M886" s="186"/>
      <c r="N886" s="186"/>
      <c r="O886" s="186"/>
      <c r="P886" s="186">
        <f t="shared" si="117"/>
        <v>8800</v>
      </c>
      <c r="Q886" s="186">
        <f t="shared" si="118"/>
        <v>8800</v>
      </c>
      <c r="R886" s="186">
        <f t="shared" si="119"/>
        <v>8800</v>
      </c>
      <c r="S886" s="204" t="s">
        <v>1992</v>
      </c>
      <c r="T886" s="204" t="s">
        <v>1992</v>
      </c>
      <c r="U886" s="137"/>
      <c r="V886" s="137"/>
      <c r="W886" s="137"/>
      <c r="X886" s="119">
        <f t="shared" si="120"/>
        <v>5000</v>
      </c>
      <c r="Y886" s="119">
        <f t="shared" si="121"/>
        <v>1750.0000000000002</v>
      </c>
      <c r="Z886" s="119">
        <f t="shared" si="122"/>
        <v>2000</v>
      </c>
    </row>
    <row r="887" spans="1:26">
      <c r="A887" s="144">
        <f>IF(D887="","",SUBTOTAL(3,$D$11:D887))</f>
        <v>687</v>
      </c>
      <c r="B887" s="144" t="s">
        <v>1448</v>
      </c>
      <c r="C887" s="149" t="s">
        <v>1449</v>
      </c>
      <c r="D887" s="145">
        <v>180</v>
      </c>
      <c r="E887" s="145">
        <v>10</v>
      </c>
      <c r="F887" s="151">
        <v>1.4</v>
      </c>
      <c r="G887" s="145">
        <v>4</v>
      </c>
      <c r="H887" s="145"/>
      <c r="I887" s="151"/>
      <c r="J887" s="144">
        <v>0</v>
      </c>
      <c r="K887" s="121">
        <v>2056833</v>
      </c>
      <c r="L887" s="80">
        <f t="shared" si="116"/>
        <v>0</v>
      </c>
      <c r="M887" s="186"/>
      <c r="N887" s="186"/>
      <c r="O887" s="186"/>
      <c r="P887" s="186">
        <f t="shared" si="117"/>
        <v>1645500</v>
      </c>
      <c r="Q887" s="186">
        <f t="shared" si="118"/>
        <v>1645500</v>
      </c>
      <c r="R887" s="186">
        <f t="shared" si="119"/>
        <v>1645500</v>
      </c>
      <c r="S887" s="204" t="s">
        <v>1992</v>
      </c>
      <c r="T887" s="204" t="s">
        <v>1992</v>
      </c>
      <c r="U887" s="137"/>
      <c r="V887" s="137"/>
      <c r="W887" s="137"/>
      <c r="X887" s="119">
        <f t="shared" si="120"/>
        <v>1028416.5</v>
      </c>
      <c r="Y887" s="119">
        <f t="shared" si="121"/>
        <v>159975.89999999997</v>
      </c>
      <c r="Z887" s="119">
        <f t="shared" si="122"/>
        <v>457074</v>
      </c>
    </row>
    <row r="888" spans="1:26">
      <c r="A888" s="144">
        <f>IF(D888="","",SUBTOTAL(3,$D$11:D888))</f>
        <v>688</v>
      </c>
      <c r="B888" s="144" t="s">
        <v>1450</v>
      </c>
      <c r="C888" s="149" t="s">
        <v>1451</v>
      </c>
      <c r="D888" s="145">
        <v>180</v>
      </c>
      <c r="E888" s="145">
        <v>30</v>
      </c>
      <c r="F888" s="151">
        <v>10.5</v>
      </c>
      <c r="G888" s="145">
        <v>4</v>
      </c>
      <c r="H888" s="145"/>
      <c r="I888" s="151"/>
      <c r="J888" s="144">
        <v>0</v>
      </c>
      <c r="K888" s="121">
        <v>1200</v>
      </c>
      <c r="L888" s="80">
        <f t="shared" si="116"/>
        <v>0</v>
      </c>
      <c r="M888" s="186"/>
      <c r="N888" s="186"/>
      <c r="O888" s="186"/>
      <c r="P888" s="186">
        <f t="shared" si="117"/>
        <v>3000</v>
      </c>
      <c r="Q888" s="186">
        <f t="shared" si="118"/>
        <v>3000</v>
      </c>
      <c r="R888" s="186">
        <f t="shared" si="119"/>
        <v>3000</v>
      </c>
      <c r="S888" s="204" t="s">
        <v>1992</v>
      </c>
      <c r="T888" s="204" t="s">
        <v>1992</v>
      </c>
      <c r="U888" s="137"/>
      <c r="V888" s="137"/>
      <c r="W888" s="137"/>
      <c r="X888" s="119">
        <f t="shared" si="120"/>
        <v>2000</v>
      </c>
      <c r="Y888" s="119">
        <f t="shared" si="121"/>
        <v>700</v>
      </c>
      <c r="Z888" s="119">
        <f t="shared" si="122"/>
        <v>266.66666666666669</v>
      </c>
    </row>
    <row r="889" spans="1:26">
      <c r="A889" s="144">
        <f>IF(D889="","",SUBTOTAL(3,$D$11:D889))</f>
        <v>689</v>
      </c>
      <c r="B889" s="144" t="s">
        <v>1452</v>
      </c>
      <c r="C889" s="149" t="s">
        <v>1453</v>
      </c>
      <c r="D889" s="145">
        <v>200</v>
      </c>
      <c r="E889" s="145">
        <v>10</v>
      </c>
      <c r="F889" s="151">
        <v>3.5</v>
      </c>
      <c r="G889" s="145">
        <v>4</v>
      </c>
      <c r="H889" s="145"/>
      <c r="I889" s="151"/>
      <c r="J889" s="144">
        <v>0</v>
      </c>
      <c r="K889" s="121">
        <v>3979</v>
      </c>
      <c r="L889" s="80">
        <f t="shared" si="116"/>
        <v>0</v>
      </c>
      <c r="M889" s="186"/>
      <c r="N889" s="186"/>
      <c r="O889" s="186"/>
      <c r="P889" s="186">
        <f t="shared" si="117"/>
        <v>3500</v>
      </c>
      <c r="Q889" s="186">
        <f t="shared" si="118"/>
        <v>3500</v>
      </c>
      <c r="R889" s="186">
        <f t="shared" si="119"/>
        <v>3500</v>
      </c>
      <c r="S889" s="204" t="s">
        <v>1992</v>
      </c>
      <c r="T889" s="204" t="s">
        <v>1992</v>
      </c>
      <c r="U889" s="137"/>
      <c r="V889" s="137"/>
      <c r="W889" s="137"/>
      <c r="X889" s="119">
        <f t="shared" si="120"/>
        <v>1989.5</v>
      </c>
      <c r="Y889" s="119">
        <f t="shared" si="121"/>
        <v>696.32500000000005</v>
      </c>
      <c r="Z889" s="119">
        <f t="shared" si="122"/>
        <v>795.8</v>
      </c>
    </row>
    <row r="890" spans="1:26">
      <c r="A890" s="144">
        <f>IF(D890="","",SUBTOTAL(3,$D$11:D890))</f>
        <v>690</v>
      </c>
      <c r="B890" s="144" t="s">
        <v>1454</v>
      </c>
      <c r="C890" s="149" t="s">
        <v>1455</v>
      </c>
      <c r="D890" s="145">
        <v>200</v>
      </c>
      <c r="E890" s="145">
        <v>10</v>
      </c>
      <c r="F890" s="151">
        <v>2.5</v>
      </c>
      <c r="G890" s="145">
        <v>4</v>
      </c>
      <c r="H890" s="145"/>
      <c r="I890" s="151"/>
      <c r="J890" s="144">
        <v>0</v>
      </c>
      <c r="K890" s="121">
        <v>25000</v>
      </c>
      <c r="L890" s="80">
        <f t="shared" si="116"/>
        <v>0</v>
      </c>
      <c r="M890" s="186"/>
      <c r="N890" s="186"/>
      <c r="O890" s="186"/>
      <c r="P890" s="186">
        <f t="shared" si="117"/>
        <v>20600</v>
      </c>
      <c r="Q890" s="186">
        <f t="shared" si="118"/>
        <v>20600</v>
      </c>
      <c r="R890" s="186">
        <f t="shared" si="119"/>
        <v>20600</v>
      </c>
      <c r="S890" s="204" t="s">
        <v>1992</v>
      </c>
      <c r="T890" s="204" t="s">
        <v>1992</v>
      </c>
      <c r="U890" s="137"/>
      <c r="V890" s="137"/>
      <c r="W890" s="137"/>
      <c r="X890" s="119">
        <f t="shared" si="120"/>
        <v>12500</v>
      </c>
      <c r="Y890" s="119">
        <f t="shared" si="121"/>
        <v>3125</v>
      </c>
      <c r="Z890" s="119">
        <f t="shared" si="122"/>
        <v>5000</v>
      </c>
    </row>
    <row r="891" spans="1:26">
      <c r="A891" s="144">
        <f>IF(D891="","",SUBTOTAL(3,$D$11:D891))</f>
        <v>691</v>
      </c>
      <c r="B891" s="144" t="s">
        <v>1456</v>
      </c>
      <c r="C891" s="149" t="s">
        <v>1457</v>
      </c>
      <c r="D891" s="145">
        <v>220</v>
      </c>
      <c r="E891" s="145">
        <v>10</v>
      </c>
      <c r="F891" s="151">
        <v>6.5</v>
      </c>
      <c r="G891" s="145">
        <v>4</v>
      </c>
      <c r="H891" s="145"/>
      <c r="I891" s="151"/>
      <c r="J891" s="144">
        <v>0</v>
      </c>
      <c r="K891" s="121">
        <v>6306</v>
      </c>
      <c r="L891" s="80">
        <f t="shared" si="116"/>
        <v>0</v>
      </c>
      <c r="M891" s="186"/>
      <c r="N891" s="186"/>
      <c r="O891" s="186"/>
      <c r="P891" s="186">
        <f t="shared" si="117"/>
        <v>5900</v>
      </c>
      <c r="Q891" s="186">
        <f t="shared" si="118"/>
        <v>5900</v>
      </c>
      <c r="R891" s="186">
        <f t="shared" si="119"/>
        <v>5900</v>
      </c>
      <c r="S891" s="204" t="s">
        <v>1992</v>
      </c>
      <c r="T891" s="204" t="s">
        <v>1992</v>
      </c>
      <c r="U891" s="137"/>
      <c r="V891" s="137"/>
      <c r="W891" s="137"/>
      <c r="X891" s="119">
        <f t="shared" si="120"/>
        <v>2866.3636363636365</v>
      </c>
      <c r="Y891" s="119">
        <f t="shared" si="121"/>
        <v>1863.1363636363637</v>
      </c>
      <c r="Z891" s="119">
        <f t="shared" si="122"/>
        <v>1146.5454545454545</v>
      </c>
    </row>
    <row r="892" spans="1:26" ht="47.25">
      <c r="A892" s="144">
        <f>IF(D892="","",SUBTOTAL(3,$D$11:D892))</f>
        <v>692</v>
      </c>
      <c r="B892" s="144" t="s">
        <v>1458</v>
      </c>
      <c r="C892" s="149" t="s">
        <v>1459</v>
      </c>
      <c r="D892" s="145">
        <v>200</v>
      </c>
      <c r="E892" s="145">
        <v>10</v>
      </c>
      <c r="F892" s="151">
        <v>2.5</v>
      </c>
      <c r="G892" s="145">
        <v>4</v>
      </c>
      <c r="H892" s="145"/>
      <c r="I892" s="151"/>
      <c r="J892" s="144">
        <v>0</v>
      </c>
      <c r="K892" s="121">
        <v>114350</v>
      </c>
      <c r="L892" s="80">
        <f t="shared" si="116"/>
        <v>0</v>
      </c>
      <c r="M892" s="186"/>
      <c r="N892" s="186"/>
      <c r="O892" s="186"/>
      <c r="P892" s="186">
        <f t="shared" si="117"/>
        <v>88600</v>
      </c>
      <c r="Q892" s="186">
        <f t="shared" si="118"/>
        <v>88600</v>
      </c>
      <c r="R892" s="186">
        <f t="shared" si="119"/>
        <v>88600</v>
      </c>
      <c r="S892" s="204" t="s">
        <v>1992</v>
      </c>
      <c r="T892" s="204" t="s">
        <v>1992</v>
      </c>
      <c r="U892" s="137"/>
      <c r="V892" s="137"/>
      <c r="W892" s="137"/>
      <c r="X892" s="119">
        <f t="shared" si="120"/>
        <v>51457.5</v>
      </c>
      <c r="Y892" s="119">
        <f t="shared" si="121"/>
        <v>14293.75</v>
      </c>
      <c r="Z892" s="119">
        <f t="shared" si="122"/>
        <v>22870</v>
      </c>
    </row>
    <row r="893" spans="1:26">
      <c r="A893" s="144">
        <f>IF(D893="","",SUBTOTAL(3,$D$11:D893))</f>
        <v>693</v>
      </c>
      <c r="B893" s="144" t="s">
        <v>1460</v>
      </c>
      <c r="C893" s="149" t="s">
        <v>1461</v>
      </c>
      <c r="D893" s="145">
        <v>200</v>
      </c>
      <c r="E893" s="145">
        <v>10</v>
      </c>
      <c r="F893" s="151">
        <v>2.5</v>
      </c>
      <c r="G893" s="145">
        <v>4</v>
      </c>
      <c r="H893" s="145"/>
      <c r="I893" s="151"/>
      <c r="J893" s="144">
        <v>0</v>
      </c>
      <c r="K893" s="121">
        <v>62599</v>
      </c>
      <c r="L893" s="80">
        <f t="shared" si="116"/>
        <v>0</v>
      </c>
      <c r="M893" s="186"/>
      <c r="N893" s="186"/>
      <c r="O893" s="186"/>
      <c r="P893" s="186">
        <f t="shared" si="117"/>
        <v>48500</v>
      </c>
      <c r="Q893" s="186">
        <f t="shared" si="118"/>
        <v>48500</v>
      </c>
      <c r="R893" s="186">
        <f t="shared" si="119"/>
        <v>48500</v>
      </c>
      <c r="S893" s="204" t="s">
        <v>1992</v>
      </c>
      <c r="T893" s="204" t="s">
        <v>1992</v>
      </c>
      <c r="U893" s="137"/>
      <c r="V893" s="137"/>
      <c r="W893" s="137"/>
      <c r="X893" s="119">
        <f t="shared" si="120"/>
        <v>28169.55</v>
      </c>
      <c r="Y893" s="119">
        <f t="shared" si="121"/>
        <v>7824.875</v>
      </c>
      <c r="Z893" s="119">
        <f t="shared" si="122"/>
        <v>12519.8</v>
      </c>
    </row>
    <row r="894" spans="1:26" ht="31.5">
      <c r="A894" s="144">
        <f>IF(D894="","",SUBTOTAL(3,$D$11:D894))</f>
        <v>694</v>
      </c>
      <c r="B894" s="144" t="s">
        <v>1462</v>
      </c>
      <c r="C894" s="149" t="s">
        <v>1463</v>
      </c>
      <c r="D894" s="145">
        <v>200</v>
      </c>
      <c r="E894" s="145">
        <v>10</v>
      </c>
      <c r="F894" s="151">
        <v>3.5</v>
      </c>
      <c r="G894" s="145">
        <v>4</v>
      </c>
      <c r="H894" s="145"/>
      <c r="I894" s="151"/>
      <c r="J894" s="144">
        <v>0</v>
      </c>
      <c r="K894" s="121">
        <v>8369</v>
      </c>
      <c r="L894" s="80">
        <f t="shared" si="116"/>
        <v>0</v>
      </c>
      <c r="M894" s="186"/>
      <c r="N894" s="186"/>
      <c r="O894" s="186"/>
      <c r="P894" s="186">
        <f t="shared" si="117"/>
        <v>7300</v>
      </c>
      <c r="Q894" s="186">
        <f t="shared" si="118"/>
        <v>7300</v>
      </c>
      <c r="R894" s="186">
        <f t="shared" si="119"/>
        <v>7300</v>
      </c>
      <c r="S894" s="204" t="s">
        <v>1992</v>
      </c>
      <c r="T894" s="204" t="s">
        <v>1992</v>
      </c>
      <c r="U894" s="137"/>
      <c r="V894" s="137"/>
      <c r="W894" s="137"/>
      <c r="X894" s="119">
        <f t="shared" si="120"/>
        <v>4184.5</v>
      </c>
      <c r="Y894" s="119">
        <f t="shared" si="121"/>
        <v>1464.575</v>
      </c>
      <c r="Z894" s="119">
        <f t="shared" si="122"/>
        <v>1673.8</v>
      </c>
    </row>
    <row r="895" spans="1:26" ht="31.5">
      <c r="A895" s="144">
        <f>IF(D895="","",SUBTOTAL(3,$D$11:D895))</f>
        <v>695</v>
      </c>
      <c r="B895" s="144" t="s">
        <v>1464</v>
      </c>
      <c r="C895" s="149" t="s">
        <v>1465</v>
      </c>
      <c r="D895" s="145">
        <v>200</v>
      </c>
      <c r="E895" s="145">
        <v>10</v>
      </c>
      <c r="F895" s="151">
        <v>3.5</v>
      </c>
      <c r="G895" s="145">
        <v>4</v>
      </c>
      <c r="H895" s="145"/>
      <c r="I895" s="151"/>
      <c r="J895" s="144">
        <v>0</v>
      </c>
      <c r="K895" s="121">
        <v>25000</v>
      </c>
      <c r="L895" s="80">
        <f t="shared" si="116"/>
        <v>0</v>
      </c>
      <c r="M895" s="186"/>
      <c r="N895" s="186"/>
      <c r="O895" s="186"/>
      <c r="P895" s="186">
        <f t="shared" si="117"/>
        <v>21900</v>
      </c>
      <c r="Q895" s="186">
        <f t="shared" si="118"/>
        <v>21900</v>
      </c>
      <c r="R895" s="186">
        <f t="shared" si="119"/>
        <v>21900</v>
      </c>
      <c r="S895" s="204" t="s">
        <v>1992</v>
      </c>
      <c r="T895" s="204" t="s">
        <v>1992</v>
      </c>
      <c r="U895" s="137"/>
      <c r="V895" s="137"/>
      <c r="W895" s="137"/>
      <c r="X895" s="119">
        <f t="shared" si="120"/>
        <v>12500</v>
      </c>
      <c r="Y895" s="119">
        <f t="shared" si="121"/>
        <v>4375.0000000000009</v>
      </c>
      <c r="Z895" s="119">
        <f t="shared" si="122"/>
        <v>5000</v>
      </c>
    </row>
    <row r="896" spans="1:26" ht="31.5">
      <c r="A896" s="144">
        <f>IF(D896="","",SUBTOTAL(3,$D$11:D896))</f>
        <v>696</v>
      </c>
      <c r="B896" s="144" t="s">
        <v>1466</v>
      </c>
      <c r="C896" s="149" t="s">
        <v>1467</v>
      </c>
      <c r="D896" s="145">
        <v>200</v>
      </c>
      <c r="E896" s="145">
        <v>10</v>
      </c>
      <c r="F896" s="151">
        <v>2.5</v>
      </c>
      <c r="G896" s="145">
        <v>4</v>
      </c>
      <c r="H896" s="145"/>
      <c r="I896" s="151"/>
      <c r="J896" s="144">
        <v>0</v>
      </c>
      <c r="K896" s="121">
        <v>62000</v>
      </c>
      <c r="L896" s="80">
        <f t="shared" si="116"/>
        <v>0</v>
      </c>
      <c r="M896" s="186"/>
      <c r="N896" s="186"/>
      <c r="O896" s="186"/>
      <c r="P896" s="186">
        <f t="shared" si="117"/>
        <v>48100</v>
      </c>
      <c r="Q896" s="186">
        <f t="shared" si="118"/>
        <v>48100</v>
      </c>
      <c r="R896" s="186">
        <f t="shared" si="119"/>
        <v>48100</v>
      </c>
      <c r="S896" s="204" t="s">
        <v>1992</v>
      </c>
      <c r="T896" s="204" t="s">
        <v>1992</v>
      </c>
      <c r="U896" s="137"/>
      <c r="V896" s="137"/>
      <c r="W896" s="137"/>
      <c r="X896" s="119">
        <f t="shared" si="120"/>
        <v>27900</v>
      </c>
      <c r="Y896" s="119">
        <f t="shared" si="121"/>
        <v>7750</v>
      </c>
      <c r="Z896" s="119">
        <f t="shared" si="122"/>
        <v>12400</v>
      </c>
    </row>
    <row r="897" spans="1:26" ht="31.5">
      <c r="A897" s="144">
        <f>IF(D897="","",SUBTOTAL(3,$D$11:D897))</f>
        <v>697</v>
      </c>
      <c r="B897" s="144" t="s">
        <v>1468</v>
      </c>
      <c r="C897" s="149" t="s">
        <v>1469</v>
      </c>
      <c r="D897" s="145">
        <v>200</v>
      </c>
      <c r="E897" s="145">
        <v>10</v>
      </c>
      <c r="F897" s="151">
        <v>2.5</v>
      </c>
      <c r="G897" s="145">
        <v>4</v>
      </c>
      <c r="H897" s="145"/>
      <c r="I897" s="151"/>
      <c r="J897" s="144">
        <v>0</v>
      </c>
      <c r="K897" s="121">
        <v>35656</v>
      </c>
      <c r="L897" s="80">
        <f t="shared" si="116"/>
        <v>0</v>
      </c>
      <c r="M897" s="186"/>
      <c r="N897" s="186"/>
      <c r="O897" s="186"/>
      <c r="P897" s="186">
        <f t="shared" si="117"/>
        <v>27600</v>
      </c>
      <c r="Q897" s="186">
        <f t="shared" si="118"/>
        <v>27600</v>
      </c>
      <c r="R897" s="186">
        <f t="shared" si="119"/>
        <v>27600</v>
      </c>
      <c r="S897" s="204" t="s">
        <v>1992</v>
      </c>
      <c r="T897" s="204" t="s">
        <v>1992</v>
      </c>
      <c r="U897" s="137"/>
      <c r="V897" s="137"/>
      <c r="W897" s="137"/>
      <c r="X897" s="119">
        <f t="shared" si="120"/>
        <v>16045.2</v>
      </c>
      <c r="Y897" s="119">
        <f t="shared" si="121"/>
        <v>4457</v>
      </c>
      <c r="Z897" s="119">
        <f t="shared" si="122"/>
        <v>7131.2</v>
      </c>
    </row>
    <row r="898" spans="1:26" ht="31.5">
      <c r="A898" s="144">
        <f>IF(D898="","",SUBTOTAL(3,$D$11:D898))</f>
        <v>698</v>
      </c>
      <c r="B898" s="144" t="s">
        <v>1470</v>
      </c>
      <c r="C898" s="149" t="s">
        <v>1471</v>
      </c>
      <c r="D898" s="145">
        <v>200</v>
      </c>
      <c r="E898" s="145">
        <v>10</v>
      </c>
      <c r="F898" s="151">
        <v>3.5</v>
      </c>
      <c r="G898" s="145">
        <v>4</v>
      </c>
      <c r="H898" s="145"/>
      <c r="I898" s="151"/>
      <c r="J898" s="144">
        <v>0</v>
      </c>
      <c r="K898" s="121">
        <v>6800</v>
      </c>
      <c r="L898" s="80">
        <f t="shared" si="116"/>
        <v>0</v>
      </c>
      <c r="M898" s="186"/>
      <c r="N898" s="186"/>
      <c r="O898" s="186"/>
      <c r="P898" s="186">
        <f t="shared" si="117"/>
        <v>6000</v>
      </c>
      <c r="Q898" s="186">
        <f t="shared" si="118"/>
        <v>6000</v>
      </c>
      <c r="R898" s="186">
        <f t="shared" si="119"/>
        <v>6000</v>
      </c>
      <c r="S898" s="204" t="s">
        <v>1992</v>
      </c>
      <c r="T898" s="204" t="s">
        <v>1992</v>
      </c>
      <c r="U898" s="137"/>
      <c r="V898" s="137"/>
      <c r="W898" s="137"/>
      <c r="X898" s="119">
        <f t="shared" si="120"/>
        <v>3400</v>
      </c>
      <c r="Y898" s="119">
        <f t="shared" si="121"/>
        <v>1190.0000000000002</v>
      </c>
      <c r="Z898" s="119">
        <f t="shared" si="122"/>
        <v>1360</v>
      </c>
    </row>
    <row r="899" spans="1:26" ht="31.5">
      <c r="A899" s="144">
        <f>IF(D899="","",SUBTOTAL(3,$D$11:D899))</f>
        <v>699</v>
      </c>
      <c r="B899" s="144" t="s">
        <v>1472</v>
      </c>
      <c r="C899" s="149" t="s">
        <v>1473</v>
      </c>
      <c r="D899" s="145">
        <v>200</v>
      </c>
      <c r="E899" s="145">
        <v>10</v>
      </c>
      <c r="F899" s="151">
        <v>3.5</v>
      </c>
      <c r="G899" s="145">
        <v>4</v>
      </c>
      <c r="H899" s="145"/>
      <c r="I899" s="151"/>
      <c r="J899" s="144">
        <v>0</v>
      </c>
      <c r="K899" s="121">
        <v>5500</v>
      </c>
      <c r="L899" s="80">
        <f t="shared" si="116"/>
        <v>0</v>
      </c>
      <c r="M899" s="186"/>
      <c r="N899" s="186"/>
      <c r="O899" s="186"/>
      <c r="P899" s="186">
        <f t="shared" si="117"/>
        <v>4800</v>
      </c>
      <c r="Q899" s="186">
        <f t="shared" si="118"/>
        <v>4800</v>
      </c>
      <c r="R899" s="186">
        <f t="shared" si="119"/>
        <v>4800</v>
      </c>
      <c r="S899" s="204" t="s">
        <v>1992</v>
      </c>
      <c r="T899" s="204" t="s">
        <v>1992</v>
      </c>
      <c r="U899" s="137"/>
      <c r="V899" s="137"/>
      <c r="W899" s="137"/>
      <c r="X899" s="119">
        <f t="shared" si="120"/>
        <v>2750</v>
      </c>
      <c r="Y899" s="119">
        <f t="shared" si="121"/>
        <v>962.50000000000011</v>
      </c>
      <c r="Z899" s="119">
        <f t="shared" si="122"/>
        <v>1100</v>
      </c>
    </row>
    <row r="900" spans="1:26" ht="31.5">
      <c r="A900" s="144">
        <f>IF(D900="","",SUBTOTAL(3,$D$11:D900))</f>
        <v>700</v>
      </c>
      <c r="B900" s="144" t="s">
        <v>1474</v>
      </c>
      <c r="C900" s="149" t="s">
        <v>1475</v>
      </c>
      <c r="D900" s="145">
        <v>220</v>
      </c>
      <c r="E900" s="145">
        <v>10</v>
      </c>
      <c r="F900" s="151">
        <v>1.4</v>
      </c>
      <c r="G900" s="145">
        <v>4</v>
      </c>
      <c r="H900" s="145"/>
      <c r="I900" s="151"/>
      <c r="J900" s="144">
        <v>0</v>
      </c>
      <c r="K900" s="121">
        <v>18000</v>
      </c>
      <c r="L900" s="80">
        <f t="shared" si="116"/>
        <v>0</v>
      </c>
      <c r="M900" s="186"/>
      <c r="N900" s="186"/>
      <c r="O900" s="186"/>
      <c r="P900" s="186">
        <f t="shared" si="117"/>
        <v>12600</v>
      </c>
      <c r="Q900" s="186">
        <f t="shared" si="118"/>
        <v>12600</v>
      </c>
      <c r="R900" s="186">
        <f t="shared" si="119"/>
        <v>12600</v>
      </c>
      <c r="S900" s="204" t="s">
        <v>1992</v>
      </c>
      <c r="T900" s="204" t="s">
        <v>1992</v>
      </c>
      <c r="U900" s="137"/>
      <c r="V900" s="137"/>
      <c r="W900" s="137"/>
      <c r="X900" s="119">
        <f t="shared" si="120"/>
        <v>8181.818181818182</v>
      </c>
      <c r="Y900" s="119">
        <f t="shared" si="121"/>
        <v>1145.4545454545453</v>
      </c>
      <c r="Z900" s="119">
        <f t="shared" si="122"/>
        <v>3272.7272727272725</v>
      </c>
    </row>
    <row r="901" spans="1:26">
      <c r="A901" s="144">
        <f>IF(D901="","",SUBTOTAL(3,$D$11:D901))</f>
        <v>701</v>
      </c>
      <c r="B901" s="144" t="s">
        <v>1476</v>
      </c>
      <c r="C901" s="149" t="s">
        <v>1477</v>
      </c>
      <c r="D901" s="145">
        <v>200</v>
      </c>
      <c r="E901" s="145">
        <v>10</v>
      </c>
      <c r="F901" s="151">
        <v>2.5</v>
      </c>
      <c r="G901" s="145">
        <v>4</v>
      </c>
      <c r="H901" s="145"/>
      <c r="I901" s="151"/>
      <c r="J901" s="144">
        <v>0</v>
      </c>
      <c r="K901" s="121">
        <v>18000</v>
      </c>
      <c r="L901" s="80">
        <f t="shared" si="116"/>
        <v>0</v>
      </c>
      <c r="M901" s="186"/>
      <c r="N901" s="186"/>
      <c r="O901" s="186"/>
      <c r="P901" s="186">
        <f t="shared" si="117"/>
        <v>14900</v>
      </c>
      <c r="Q901" s="186">
        <f t="shared" si="118"/>
        <v>14900</v>
      </c>
      <c r="R901" s="186">
        <f t="shared" si="119"/>
        <v>14900</v>
      </c>
      <c r="S901" s="204" t="s">
        <v>1992</v>
      </c>
      <c r="T901" s="204" t="s">
        <v>1992</v>
      </c>
      <c r="U901" s="137"/>
      <c r="V901" s="137"/>
      <c r="W901" s="137"/>
      <c r="X901" s="119">
        <f t="shared" si="120"/>
        <v>9000</v>
      </c>
      <c r="Y901" s="119">
        <f t="shared" si="121"/>
        <v>2250</v>
      </c>
      <c r="Z901" s="119">
        <f t="shared" si="122"/>
        <v>3600</v>
      </c>
    </row>
    <row r="902" spans="1:26" ht="31.5">
      <c r="A902" s="144">
        <f>IF(D902="","",SUBTOTAL(3,$D$11:D902))</f>
        <v>702</v>
      </c>
      <c r="B902" s="144" t="s">
        <v>1478</v>
      </c>
      <c r="C902" s="149" t="s">
        <v>1479</v>
      </c>
      <c r="D902" s="145">
        <v>220</v>
      </c>
      <c r="E902" s="145">
        <v>10</v>
      </c>
      <c r="F902" s="151">
        <v>1.4</v>
      </c>
      <c r="G902" s="145">
        <v>4</v>
      </c>
      <c r="H902" s="145"/>
      <c r="I902" s="151"/>
      <c r="J902" s="144">
        <v>0</v>
      </c>
      <c r="K902" s="121">
        <v>18000</v>
      </c>
      <c r="L902" s="80">
        <f t="shared" si="116"/>
        <v>0</v>
      </c>
      <c r="M902" s="186"/>
      <c r="N902" s="186"/>
      <c r="O902" s="186"/>
      <c r="P902" s="186">
        <f t="shared" si="117"/>
        <v>12600</v>
      </c>
      <c r="Q902" s="186">
        <f t="shared" si="118"/>
        <v>12600</v>
      </c>
      <c r="R902" s="186">
        <f t="shared" si="119"/>
        <v>12600</v>
      </c>
      <c r="S902" s="204" t="s">
        <v>1992</v>
      </c>
      <c r="T902" s="204" t="s">
        <v>1992</v>
      </c>
      <c r="U902" s="137"/>
      <c r="V902" s="137"/>
      <c r="W902" s="137"/>
      <c r="X902" s="119">
        <f t="shared" si="120"/>
        <v>8181.818181818182</v>
      </c>
      <c r="Y902" s="119">
        <f t="shared" si="121"/>
        <v>1145.4545454545453</v>
      </c>
      <c r="Z902" s="119">
        <f t="shared" si="122"/>
        <v>3272.7272727272725</v>
      </c>
    </row>
    <row r="903" spans="1:26" ht="47.25">
      <c r="A903" s="144">
        <f>IF(D903="","",SUBTOTAL(3,$D$11:D903))</f>
        <v>703</v>
      </c>
      <c r="B903" s="144" t="s">
        <v>1480</v>
      </c>
      <c r="C903" s="149" t="s">
        <v>1481</v>
      </c>
      <c r="D903" s="145">
        <v>200</v>
      </c>
      <c r="E903" s="145">
        <v>10</v>
      </c>
      <c r="F903" s="151">
        <v>2.2000000000000002</v>
      </c>
      <c r="G903" s="145">
        <v>4</v>
      </c>
      <c r="H903" s="145"/>
      <c r="I903" s="151"/>
      <c r="J903" s="144">
        <v>0</v>
      </c>
      <c r="K903" s="121">
        <v>19900</v>
      </c>
      <c r="L903" s="80">
        <f t="shared" si="116"/>
        <v>0</v>
      </c>
      <c r="M903" s="186"/>
      <c r="N903" s="186"/>
      <c r="O903" s="186"/>
      <c r="P903" s="186">
        <f t="shared" si="117"/>
        <v>16100</v>
      </c>
      <c r="Q903" s="186">
        <f t="shared" si="118"/>
        <v>16100</v>
      </c>
      <c r="R903" s="186">
        <f t="shared" si="119"/>
        <v>16100</v>
      </c>
      <c r="S903" s="204" t="s">
        <v>1992</v>
      </c>
      <c r="T903" s="204" t="s">
        <v>1992</v>
      </c>
      <c r="U903" s="137"/>
      <c r="V903" s="137"/>
      <c r="W903" s="137"/>
      <c r="X903" s="119">
        <f t="shared" si="120"/>
        <v>9950</v>
      </c>
      <c r="Y903" s="119">
        <f t="shared" si="121"/>
        <v>2189.0000000000005</v>
      </c>
      <c r="Z903" s="119">
        <f t="shared" si="122"/>
        <v>3980</v>
      </c>
    </row>
    <row r="904" spans="1:26">
      <c r="A904" s="144">
        <f>IF(D904="","",SUBTOTAL(3,$D$11:D904))</f>
        <v>704</v>
      </c>
      <c r="B904" s="144" t="s">
        <v>1482</v>
      </c>
      <c r="C904" s="149" t="s">
        <v>1483</v>
      </c>
      <c r="D904" s="145">
        <v>200</v>
      </c>
      <c r="E904" s="145">
        <v>10</v>
      </c>
      <c r="F904" s="151">
        <v>6.5</v>
      </c>
      <c r="G904" s="145">
        <v>4</v>
      </c>
      <c r="H904" s="145"/>
      <c r="I904" s="151"/>
      <c r="J904" s="144">
        <v>0</v>
      </c>
      <c r="K904" s="121">
        <v>20000</v>
      </c>
      <c r="L904" s="80">
        <f t="shared" si="116"/>
        <v>0</v>
      </c>
      <c r="M904" s="186"/>
      <c r="N904" s="186"/>
      <c r="O904" s="186"/>
      <c r="P904" s="186">
        <f t="shared" si="117"/>
        <v>20500</v>
      </c>
      <c r="Q904" s="186">
        <f t="shared" si="118"/>
        <v>20500</v>
      </c>
      <c r="R904" s="186">
        <f t="shared" si="119"/>
        <v>20500</v>
      </c>
      <c r="S904" s="204" t="s">
        <v>1992</v>
      </c>
      <c r="T904" s="204" t="s">
        <v>1992</v>
      </c>
      <c r="U904" s="137"/>
      <c r="V904" s="137"/>
      <c r="W904" s="137"/>
      <c r="X904" s="119">
        <f t="shared" si="120"/>
        <v>10000</v>
      </c>
      <c r="Y904" s="119">
        <f t="shared" si="121"/>
        <v>6500</v>
      </c>
      <c r="Z904" s="119">
        <f t="shared" si="122"/>
        <v>4000</v>
      </c>
    </row>
    <row r="905" spans="1:26">
      <c r="A905" s="144">
        <f>IF(D905="","",SUBTOTAL(3,$D$11:D905))</f>
        <v>705</v>
      </c>
      <c r="B905" s="144" t="s">
        <v>1484</v>
      </c>
      <c r="C905" s="149" t="s">
        <v>1485</v>
      </c>
      <c r="D905" s="145">
        <v>200</v>
      </c>
      <c r="E905" s="145">
        <v>10</v>
      </c>
      <c r="F905" s="151">
        <v>6.5</v>
      </c>
      <c r="G905" s="145">
        <v>4</v>
      </c>
      <c r="H905" s="145"/>
      <c r="I905" s="151"/>
      <c r="J905" s="144">
        <v>0</v>
      </c>
      <c r="K905" s="121">
        <v>150</v>
      </c>
      <c r="L905" s="80">
        <f t="shared" si="116"/>
        <v>0</v>
      </c>
      <c r="M905" s="186"/>
      <c r="N905" s="186"/>
      <c r="O905" s="186"/>
      <c r="P905" s="186">
        <f t="shared" si="117"/>
        <v>200</v>
      </c>
      <c r="Q905" s="186">
        <f t="shared" si="118"/>
        <v>200</v>
      </c>
      <c r="R905" s="186">
        <f t="shared" si="119"/>
        <v>200</v>
      </c>
      <c r="S905" s="204" t="s">
        <v>1992</v>
      </c>
      <c r="T905" s="204" t="s">
        <v>1992</v>
      </c>
      <c r="U905" s="137"/>
      <c r="V905" s="137"/>
      <c r="W905" s="137"/>
      <c r="X905" s="119">
        <f t="shared" si="120"/>
        <v>75</v>
      </c>
      <c r="Y905" s="119">
        <f t="shared" si="121"/>
        <v>48.75</v>
      </c>
      <c r="Z905" s="119">
        <f t="shared" si="122"/>
        <v>30</v>
      </c>
    </row>
    <row r="906" spans="1:26">
      <c r="A906" s="144">
        <f>IF(D906="","",SUBTOTAL(3,$D$11:D906))</f>
        <v>706</v>
      </c>
      <c r="B906" s="144" t="s">
        <v>1486</v>
      </c>
      <c r="C906" s="149" t="s">
        <v>1487</v>
      </c>
      <c r="D906" s="145">
        <v>200</v>
      </c>
      <c r="E906" s="145">
        <v>10</v>
      </c>
      <c r="F906" s="151">
        <v>6.5</v>
      </c>
      <c r="G906" s="145">
        <v>4</v>
      </c>
      <c r="H906" s="145"/>
      <c r="I906" s="151"/>
      <c r="J906" s="144">
        <v>0</v>
      </c>
      <c r="K906" s="121">
        <v>6000</v>
      </c>
      <c r="L906" s="80">
        <f t="shared" si="116"/>
        <v>0</v>
      </c>
      <c r="M906" s="186"/>
      <c r="N906" s="186"/>
      <c r="O906" s="186"/>
      <c r="P906" s="186">
        <f t="shared" si="117"/>
        <v>6200</v>
      </c>
      <c r="Q906" s="186">
        <f t="shared" si="118"/>
        <v>6200</v>
      </c>
      <c r="R906" s="186">
        <f t="shared" si="119"/>
        <v>6200</v>
      </c>
      <c r="S906" s="204" t="s">
        <v>1992</v>
      </c>
      <c r="T906" s="204" t="s">
        <v>1992</v>
      </c>
      <c r="U906" s="137"/>
      <c r="V906" s="137"/>
      <c r="W906" s="137"/>
      <c r="X906" s="119">
        <f t="shared" si="120"/>
        <v>3000</v>
      </c>
      <c r="Y906" s="119">
        <f t="shared" si="121"/>
        <v>1950</v>
      </c>
      <c r="Z906" s="119">
        <f t="shared" si="122"/>
        <v>1200</v>
      </c>
    </row>
    <row r="907" spans="1:26">
      <c r="A907" s="144">
        <f>IF(D907="","",SUBTOTAL(3,$D$11:D907))</f>
        <v>707</v>
      </c>
      <c r="B907" s="144" t="s">
        <v>1488</v>
      </c>
      <c r="C907" s="149" t="s">
        <v>1489</v>
      </c>
      <c r="D907" s="145">
        <v>200</v>
      </c>
      <c r="E907" s="145">
        <v>10</v>
      </c>
      <c r="F907" s="151">
        <v>3.5</v>
      </c>
      <c r="G907" s="145">
        <v>4</v>
      </c>
      <c r="H907" s="145"/>
      <c r="I907" s="151"/>
      <c r="J907" s="144">
        <v>0</v>
      </c>
      <c r="K907" s="121">
        <v>9000</v>
      </c>
      <c r="L907" s="80">
        <f t="shared" si="116"/>
        <v>0</v>
      </c>
      <c r="M907" s="186"/>
      <c r="N907" s="186"/>
      <c r="O907" s="186"/>
      <c r="P907" s="186">
        <f t="shared" si="117"/>
        <v>7900</v>
      </c>
      <c r="Q907" s="186">
        <f t="shared" si="118"/>
        <v>7900</v>
      </c>
      <c r="R907" s="186">
        <f t="shared" si="119"/>
        <v>7900</v>
      </c>
      <c r="S907" s="204" t="s">
        <v>1992</v>
      </c>
      <c r="T907" s="204" t="s">
        <v>1992</v>
      </c>
      <c r="U907" s="137"/>
      <c r="V907" s="137"/>
      <c r="W907" s="137"/>
      <c r="X907" s="119">
        <f t="shared" si="120"/>
        <v>4500</v>
      </c>
      <c r="Y907" s="119">
        <f t="shared" si="121"/>
        <v>1575.0000000000002</v>
      </c>
      <c r="Z907" s="119">
        <f t="shared" si="122"/>
        <v>1800</v>
      </c>
    </row>
    <row r="908" spans="1:26" ht="31.5">
      <c r="A908" s="144">
        <f>IF(D908="","",SUBTOTAL(3,$D$11:D908))</f>
        <v>708</v>
      </c>
      <c r="B908" s="144" t="s">
        <v>1490</v>
      </c>
      <c r="C908" s="149" t="s">
        <v>1491</v>
      </c>
      <c r="D908" s="145">
        <v>200</v>
      </c>
      <c r="E908" s="145">
        <v>10</v>
      </c>
      <c r="F908" s="151">
        <v>2.5</v>
      </c>
      <c r="G908" s="145">
        <v>4</v>
      </c>
      <c r="H908" s="145"/>
      <c r="I908" s="151"/>
      <c r="J908" s="144">
        <v>0</v>
      </c>
      <c r="K908" s="121">
        <v>2000</v>
      </c>
      <c r="L908" s="80">
        <f t="shared" si="116"/>
        <v>0</v>
      </c>
      <c r="M908" s="186"/>
      <c r="N908" s="186"/>
      <c r="O908" s="186"/>
      <c r="P908" s="186">
        <f t="shared" si="117"/>
        <v>1700</v>
      </c>
      <c r="Q908" s="186">
        <f t="shared" si="118"/>
        <v>1700</v>
      </c>
      <c r="R908" s="186">
        <f t="shared" si="119"/>
        <v>1700</v>
      </c>
      <c r="S908" s="204" t="s">
        <v>1992</v>
      </c>
      <c r="T908" s="204" t="s">
        <v>1992</v>
      </c>
      <c r="U908" s="137"/>
      <c r="V908" s="137"/>
      <c r="W908" s="137"/>
      <c r="X908" s="119">
        <f t="shared" si="120"/>
        <v>1000</v>
      </c>
      <c r="Y908" s="119">
        <f t="shared" si="121"/>
        <v>250</v>
      </c>
      <c r="Z908" s="119">
        <f t="shared" si="122"/>
        <v>400</v>
      </c>
    </row>
    <row r="909" spans="1:26" ht="31.5">
      <c r="A909" s="144">
        <f>IF(D909="","",SUBTOTAL(3,$D$11:D909))</f>
        <v>709</v>
      </c>
      <c r="B909" s="144" t="s">
        <v>1492</v>
      </c>
      <c r="C909" s="149" t="s">
        <v>1493</v>
      </c>
      <c r="D909" s="145">
        <v>200</v>
      </c>
      <c r="E909" s="145">
        <v>10</v>
      </c>
      <c r="F909" s="151">
        <v>2.5</v>
      </c>
      <c r="G909" s="145">
        <v>4</v>
      </c>
      <c r="H909" s="145"/>
      <c r="I909" s="151"/>
      <c r="J909" s="144">
        <v>0</v>
      </c>
      <c r="K909" s="121">
        <v>1500</v>
      </c>
      <c r="L909" s="80">
        <f t="shared" ref="L909:L966" si="123">IF(SUMPRODUCT($U$6:$W$6,$U$7:$W$7,$U909:$W909),SUMPRODUCT($U$6:$W$6,$U$7:$W$7,$U909:$W909),0)</f>
        <v>0</v>
      </c>
      <c r="M909" s="186"/>
      <c r="N909" s="186"/>
      <c r="O909" s="186"/>
      <c r="P909" s="186">
        <f t="shared" ref="P909:P966" si="124">ROUND(SUM(IFERROR($X909,0),IFERROR($Y909,0),IFERROR($Z909,0),IFERROR($L909,0),IFERROR($M909,0)),-2)</f>
        <v>1200</v>
      </c>
      <c r="Q909" s="186">
        <f t="shared" ref="Q909:Q966" si="125">ROUND(SUM(IFERROR($X909,0),IFERROR($Y909,0),IFERROR($Z909,0),IFERROR($L909,0),IFERROR($N909,0)),-2)</f>
        <v>1200</v>
      </c>
      <c r="R909" s="186">
        <f t="shared" ref="R909:R963" si="126">ROUND(SUM(IFERROR($X909,0),IFERROR($Y909,0),IFERROR($Z909,0),IFERROR($L909,0),IFERROR($O909,0)),-2)</f>
        <v>1200</v>
      </c>
      <c r="S909" s="204" t="s">
        <v>1992</v>
      </c>
      <c r="T909" s="204" t="s">
        <v>1992</v>
      </c>
      <c r="U909" s="137"/>
      <c r="V909" s="137"/>
      <c r="W909" s="137"/>
      <c r="X909" s="119">
        <f t="shared" ref="X909:X966" si="127">IF($K909&gt;0,$K909*1000*IF($K909&gt;=30000,0.9,1)*$E909%/$D909,"")</f>
        <v>750</v>
      </c>
      <c r="Y909" s="119">
        <f t="shared" ref="Y909:Y966" si="128">IF($K909&gt;0,$K909*1000*$F909%/$D909,"")</f>
        <v>187.5</v>
      </c>
      <c r="Z909" s="119">
        <f t="shared" ref="Z909:Z966" si="129">IF($K909&gt;0,$K909*1000*$G909%/$D909,"")</f>
        <v>300</v>
      </c>
    </row>
    <row r="910" spans="1:26" ht="31.5">
      <c r="A910" s="144">
        <f>IF(D910="","",SUBTOTAL(3,$D$11:D910))</f>
        <v>710</v>
      </c>
      <c r="B910" s="144" t="s">
        <v>1494</v>
      </c>
      <c r="C910" s="149" t="s">
        <v>1495</v>
      </c>
      <c r="D910" s="145">
        <v>200</v>
      </c>
      <c r="E910" s="145">
        <v>10</v>
      </c>
      <c r="F910" s="151">
        <v>3.5</v>
      </c>
      <c r="G910" s="145">
        <v>4</v>
      </c>
      <c r="H910" s="145"/>
      <c r="I910" s="151"/>
      <c r="J910" s="144">
        <v>0</v>
      </c>
      <c r="K910" s="121">
        <v>1800</v>
      </c>
      <c r="L910" s="80">
        <f t="shared" si="123"/>
        <v>0</v>
      </c>
      <c r="M910" s="186"/>
      <c r="N910" s="186"/>
      <c r="O910" s="186"/>
      <c r="P910" s="186">
        <f t="shared" si="124"/>
        <v>1600</v>
      </c>
      <c r="Q910" s="186">
        <f t="shared" si="125"/>
        <v>1600</v>
      </c>
      <c r="R910" s="186">
        <f t="shared" si="126"/>
        <v>1600</v>
      </c>
      <c r="S910" s="204" t="s">
        <v>1992</v>
      </c>
      <c r="T910" s="204" t="s">
        <v>1992</v>
      </c>
      <c r="U910" s="137"/>
      <c r="V910" s="137"/>
      <c r="W910" s="137"/>
      <c r="X910" s="119">
        <f t="shared" si="127"/>
        <v>900</v>
      </c>
      <c r="Y910" s="119">
        <f t="shared" si="128"/>
        <v>315.00000000000006</v>
      </c>
      <c r="Z910" s="119">
        <f t="shared" si="129"/>
        <v>360</v>
      </c>
    </row>
    <row r="911" spans="1:26">
      <c r="A911" s="144">
        <f>IF(D911="","",SUBTOTAL(3,$D$11:D911))</f>
        <v>711</v>
      </c>
      <c r="B911" s="144" t="s">
        <v>1496</v>
      </c>
      <c r="C911" s="149" t="s">
        <v>1497</v>
      </c>
      <c r="D911" s="145">
        <v>200</v>
      </c>
      <c r="E911" s="145">
        <v>10</v>
      </c>
      <c r="F911" s="151">
        <v>3.5</v>
      </c>
      <c r="G911" s="145">
        <v>4</v>
      </c>
      <c r="H911" s="145"/>
      <c r="I911" s="151"/>
      <c r="J911" s="144">
        <v>0</v>
      </c>
      <c r="K911" s="121">
        <v>1500</v>
      </c>
      <c r="L911" s="80">
        <f t="shared" si="123"/>
        <v>0</v>
      </c>
      <c r="M911" s="186"/>
      <c r="N911" s="186"/>
      <c r="O911" s="186"/>
      <c r="P911" s="186">
        <f t="shared" si="124"/>
        <v>1300</v>
      </c>
      <c r="Q911" s="186">
        <f t="shared" si="125"/>
        <v>1300</v>
      </c>
      <c r="R911" s="186">
        <f t="shared" si="126"/>
        <v>1300</v>
      </c>
      <c r="S911" s="204" t="s">
        <v>1992</v>
      </c>
      <c r="T911" s="204" t="s">
        <v>1992</v>
      </c>
      <c r="U911" s="137"/>
      <c r="V911" s="137"/>
      <c r="W911" s="137"/>
      <c r="X911" s="119">
        <f t="shared" si="127"/>
        <v>750</v>
      </c>
      <c r="Y911" s="119">
        <f t="shared" si="128"/>
        <v>262.50000000000006</v>
      </c>
      <c r="Z911" s="119">
        <f t="shared" si="129"/>
        <v>300</v>
      </c>
    </row>
    <row r="912" spans="1:26" ht="31.5">
      <c r="A912" s="144">
        <f>IF(D912="","",SUBTOTAL(3,$D$11:D912))</f>
        <v>712</v>
      </c>
      <c r="B912" s="144" t="s">
        <v>1498</v>
      </c>
      <c r="C912" s="149" t="s">
        <v>1499</v>
      </c>
      <c r="D912" s="145">
        <v>200</v>
      </c>
      <c r="E912" s="145">
        <v>10</v>
      </c>
      <c r="F912" s="151">
        <v>3.5</v>
      </c>
      <c r="G912" s="145">
        <v>4</v>
      </c>
      <c r="H912" s="145"/>
      <c r="I912" s="151"/>
      <c r="J912" s="144">
        <v>0</v>
      </c>
      <c r="K912" s="121">
        <v>10000</v>
      </c>
      <c r="L912" s="80">
        <f t="shared" si="123"/>
        <v>0</v>
      </c>
      <c r="M912" s="186"/>
      <c r="N912" s="186"/>
      <c r="O912" s="186"/>
      <c r="P912" s="186">
        <f t="shared" si="124"/>
        <v>8800</v>
      </c>
      <c r="Q912" s="186">
        <f t="shared" si="125"/>
        <v>8800</v>
      </c>
      <c r="R912" s="186">
        <f t="shared" si="126"/>
        <v>8800</v>
      </c>
      <c r="S912" s="204" t="s">
        <v>1992</v>
      </c>
      <c r="T912" s="204" t="s">
        <v>1992</v>
      </c>
      <c r="U912" s="137"/>
      <c r="V912" s="137"/>
      <c r="W912" s="137"/>
      <c r="X912" s="119">
        <f t="shared" si="127"/>
        <v>5000</v>
      </c>
      <c r="Y912" s="119">
        <f t="shared" si="128"/>
        <v>1750.0000000000002</v>
      </c>
      <c r="Z912" s="119">
        <f t="shared" si="129"/>
        <v>2000</v>
      </c>
    </row>
    <row r="913" spans="1:26">
      <c r="A913" s="144">
        <f>IF(D913="","",SUBTOTAL(3,$D$11:D913))</f>
        <v>713</v>
      </c>
      <c r="B913" s="144" t="s">
        <v>1500</v>
      </c>
      <c r="C913" s="149" t="s">
        <v>1501</v>
      </c>
      <c r="D913" s="145">
        <v>200</v>
      </c>
      <c r="E913" s="145">
        <v>10</v>
      </c>
      <c r="F913" s="151">
        <v>3.5</v>
      </c>
      <c r="G913" s="145">
        <v>4</v>
      </c>
      <c r="H913" s="145"/>
      <c r="I913" s="151"/>
      <c r="J913" s="144">
        <v>0</v>
      </c>
      <c r="K913" s="121">
        <v>10000</v>
      </c>
      <c r="L913" s="80">
        <f t="shared" si="123"/>
        <v>0</v>
      </c>
      <c r="M913" s="186"/>
      <c r="N913" s="186"/>
      <c r="O913" s="186"/>
      <c r="P913" s="186">
        <f t="shared" si="124"/>
        <v>8800</v>
      </c>
      <c r="Q913" s="186">
        <f t="shared" si="125"/>
        <v>8800</v>
      </c>
      <c r="R913" s="186">
        <f t="shared" si="126"/>
        <v>8800</v>
      </c>
      <c r="S913" s="204" t="s">
        <v>1992</v>
      </c>
      <c r="T913" s="204" t="s">
        <v>1992</v>
      </c>
      <c r="U913" s="137"/>
      <c r="V913" s="137"/>
      <c r="W913" s="137"/>
      <c r="X913" s="119">
        <f t="shared" si="127"/>
        <v>5000</v>
      </c>
      <c r="Y913" s="119">
        <f t="shared" si="128"/>
        <v>1750.0000000000002</v>
      </c>
      <c r="Z913" s="119">
        <f t="shared" si="129"/>
        <v>2000</v>
      </c>
    </row>
    <row r="914" spans="1:26">
      <c r="A914" s="144">
        <f>IF(D914="","",SUBTOTAL(3,$D$11:D914))</f>
        <v>714</v>
      </c>
      <c r="B914" s="144" t="s">
        <v>1502</v>
      </c>
      <c r="C914" s="149" t="s">
        <v>1503</v>
      </c>
      <c r="D914" s="145">
        <v>200</v>
      </c>
      <c r="E914" s="145">
        <v>10</v>
      </c>
      <c r="F914" s="151">
        <v>2.5</v>
      </c>
      <c r="G914" s="145">
        <v>4</v>
      </c>
      <c r="H914" s="145"/>
      <c r="I914" s="151"/>
      <c r="J914" s="144">
        <v>0</v>
      </c>
      <c r="K914" s="121">
        <v>1387200</v>
      </c>
      <c r="L914" s="80">
        <f t="shared" si="123"/>
        <v>0</v>
      </c>
      <c r="M914" s="186"/>
      <c r="N914" s="186"/>
      <c r="O914" s="186"/>
      <c r="P914" s="186">
        <f t="shared" si="124"/>
        <v>1075100</v>
      </c>
      <c r="Q914" s="186">
        <f t="shared" si="125"/>
        <v>1075100</v>
      </c>
      <c r="R914" s="186">
        <f t="shared" si="126"/>
        <v>1075100</v>
      </c>
      <c r="S914" s="204" t="s">
        <v>1992</v>
      </c>
      <c r="T914" s="204" t="s">
        <v>1992</v>
      </c>
      <c r="U914" s="137"/>
      <c r="V914" s="137"/>
      <c r="W914" s="137"/>
      <c r="X914" s="119">
        <f t="shared" si="127"/>
        <v>624240</v>
      </c>
      <c r="Y914" s="119">
        <f t="shared" si="128"/>
        <v>173400</v>
      </c>
      <c r="Z914" s="119">
        <f t="shared" si="129"/>
        <v>277440</v>
      </c>
    </row>
    <row r="915" spans="1:26" ht="31.5">
      <c r="A915" s="144">
        <f>IF(D915="","",SUBTOTAL(3,$D$11:D915))</f>
        <v>715</v>
      </c>
      <c r="B915" s="144" t="s">
        <v>1504</v>
      </c>
      <c r="C915" s="149" t="s">
        <v>1505</v>
      </c>
      <c r="D915" s="145">
        <v>200</v>
      </c>
      <c r="E915" s="145">
        <v>10</v>
      </c>
      <c r="F915" s="151">
        <v>3.5</v>
      </c>
      <c r="G915" s="145">
        <v>4</v>
      </c>
      <c r="H915" s="145"/>
      <c r="I915" s="151"/>
      <c r="J915" s="144">
        <v>0</v>
      </c>
      <c r="K915" s="121">
        <v>40000</v>
      </c>
      <c r="L915" s="80">
        <f t="shared" si="123"/>
        <v>0</v>
      </c>
      <c r="M915" s="186"/>
      <c r="N915" s="186"/>
      <c r="O915" s="186"/>
      <c r="P915" s="186">
        <f t="shared" si="124"/>
        <v>33000</v>
      </c>
      <c r="Q915" s="186">
        <f t="shared" si="125"/>
        <v>33000</v>
      </c>
      <c r="R915" s="186">
        <f t="shared" si="126"/>
        <v>33000</v>
      </c>
      <c r="S915" s="204" t="s">
        <v>1992</v>
      </c>
      <c r="T915" s="204" t="s">
        <v>1992</v>
      </c>
      <c r="U915" s="137"/>
      <c r="V915" s="137"/>
      <c r="W915" s="137"/>
      <c r="X915" s="119">
        <f t="shared" si="127"/>
        <v>18000</v>
      </c>
      <c r="Y915" s="119">
        <f t="shared" si="128"/>
        <v>7000.0000000000009</v>
      </c>
      <c r="Z915" s="119">
        <f t="shared" si="129"/>
        <v>8000</v>
      </c>
    </row>
    <row r="916" spans="1:26" ht="31.5">
      <c r="A916" s="144">
        <f>IF(D916="","",SUBTOTAL(3,$D$11:D916))</f>
        <v>716</v>
      </c>
      <c r="B916" s="144" t="s">
        <v>1506</v>
      </c>
      <c r="C916" s="149" t="s">
        <v>1507</v>
      </c>
      <c r="D916" s="145">
        <v>200</v>
      </c>
      <c r="E916" s="145">
        <v>10</v>
      </c>
      <c r="F916" s="151">
        <v>6.5</v>
      </c>
      <c r="G916" s="145">
        <v>4</v>
      </c>
      <c r="H916" s="145"/>
      <c r="I916" s="151"/>
      <c r="J916" s="144">
        <v>0</v>
      </c>
      <c r="K916" s="121">
        <v>1000</v>
      </c>
      <c r="L916" s="80">
        <f t="shared" si="123"/>
        <v>0</v>
      </c>
      <c r="M916" s="186"/>
      <c r="N916" s="186"/>
      <c r="O916" s="186"/>
      <c r="P916" s="186">
        <f t="shared" si="124"/>
        <v>1000</v>
      </c>
      <c r="Q916" s="186">
        <f t="shared" si="125"/>
        <v>1000</v>
      </c>
      <c r="R916" s="186">
        <f t="shared" si="126"/>
        <v>1000</v>
      </c>
      <c r="S916" s="204" t="s">
        <v>1992</v>
      </c>
      <c r="T916" s="204" t="s">
        <v>1992</v>
      </c>
      <c r="U916" s="137"/>
      <c r="V916" s="137"/>
      <c r="W916" s="137"/>
      <c r="X916" s="119">
        <f t="shared" si="127"/>
        <v>500</v>
      </c>
      <c r="Y916" s="119">
        <f t="shared" si="128"/>
        <v>325</v>
      </c>
      <c r="Z916" s="119">
        <f t="shared" si="129"/>
        <v>200</v>
      </c>
    </row>
    <row r="917" spans="1:26">
      <c r="A917" s="144">
        <f>IF(D917="","",SUBTOTAL(3,$D$11:D917))</f>
        <v>717</v>
      </c>
      <c r="B917" s="144" t="s">
        <v>1508</v>
      </c>
      <c r="C917" s="149" t="s">
        <v>1509</v>
      </c>
      <c r="D917" s="145">
        <v>180</v>
      </c>
      <c r="E917" s="145">
        <v>10</v>
      </c>
      <c r="F917" s="151">
        <v>1.4</v>
      </c>
      <c r="G917" s="145">
        <v>4</v>
      </c>
      <c r="H917" s="145"/>
      <c r="I917" s="151"/>
      <c r="J917" s="144">
        <v>0</v>
      </c>
      <c r="K917" s="121">
        <v>546000</v>
      </c>
      <c r="L917" s="80">
        <f t="shared" si="123"/>
        <v>0</v>
      </c>
      <c r="M917" s="186"/>
      <c r="N917" s="186"/>
      <c r="O917" s="186"/>
      <c r="P917" s="186">
        <f t="shared" si="124"/>
        <v>436800</v>
      </c>
      <c r="Q917" s="186">
        <f t="shared" si="125"/>
        <v>436800</v>
      </c>
      <c r="R917" s="186">
        <f t="shared" si="126"/>
        <v>436800</v>
      </c>
      <c r="S917" s="204" t="s">
        <v>1992</v>
      </c>
      <c r="T917" s="204" t="s">
        <v>1992</v>
      </c>
      <c r="U917" s="137"/>
      <c r="V917" s="137"/>
      <c r="W917" s="137"/>
      <c r="X917" s="119">
        <f t="shared" si="127"/>
        <v>273000</v>
      </c>
      <c r="Y917" s="119">
        <f t="shared" si="128"/>
        <v>42466.666666666664</v>
      </c>
      <c r="Z917" s="119">
        <f t="shared" si="129"/>
        <v>121333.33333333333</v>
      </c>
    </row>
    <row r="918" spans="1:26">
      <c r="A918" s="144">
        <f>IF(D918="","",SUBTOTAL(3,$D$11:D918))</f>
        <v>718</v>
      </c>
      <c r="B918" s="144" t="s">
        <v>1510</v>
      </c>
      <c r="C918" s="149" t="s">
        <v>1511</v>
      </c>
      <c r="D918" s="145">
        <v>200</v>
      </c>
      <c r="E918" s="145">
        <v>10</v>
      </c>
      <c r="F918" s="151">
        <v>6.5</v>
      </c>
      <c r="G918" s="145">
        <v>4</v>
      </c>
      <c r="H918" s="145"/>
      <c r="I918" s="151"/>
      <c r="J918" s="144">
        <v>0</v>
      </c>
      <c r="K918" s="121">
        <v>3500</v>
      </c>
      <c r="L918" s="80">
        <f t="shared" si="123"/>
        <v>0</v>
      </c>
      <c r="M918" s="186"/>
      <c r="N918" s="186"/>
      <c r="O918" s="186"/>
      <c r="P918" s="186">
        <f t="shared" si="124"/>
        <v>3600</v>
      </c>
      <c r="Q918" s="186">
        <f t="shared" si="125"/>
        <v>3600</v>
      </c>
      <c r="R918" s="186">
        <f t="shared" si="126"/>
        <v>3600</v>
      </c>
      <c r="S918" s="204" t="s">
        <v>1992</v>
      </c>
      <c r="T918" s="204" t="s">
        <v>1992</v>
      </c>
      <c r="U918" s="137"/>
      <c r="V918" s="137"/>
      <c r="W918" s="137"/>
      <c r="X918" s="119">
        <f t="shared" si="127"/>
        <v>1750</v>
      </c>
      <c r="Y918" s="119">
        <f t="shared" si="128"/>
        <v>1137.5</v>
      </c>
      <c r="Z918" s="119">
        <f t="shared" si="129"/>
        <v>700</v>
      </c>
    </row>
    <row r="919" spans="1:26">
      <c r="A919" s="144" t="str">
        <f>IF(D919="","",SUBTOTAL(3,$D$11:D919))</f>
        <v/>
      </c>
      <c r="B919" s="148" t="s">
        <v>1512</v>
      </c>
      <c r="C919" s="229" t="s">
        <v>1513</v>
      </c>
      <c r="D919" s="144"/>
      <c r="E919" s="144"/>
      <c r="F919" s="144"/>
      <c r="G919" s="144"/>
      <c r="H919" s="144"/>
      <c r="I919" s="144"/>
      <c r="J919" s="144">
        <v>0</v>
      </c>
      <c r="K919" s="121"/>
      <c r="L919" s="80">
        <f t="shared" si="123"/>
        <v>0</v>
      </c>
      <c r="M919" s="186"/>
      <c r="N919" s="186"/>
      <c r="O919" s="186"/>
      <c r="P919" s="186"/>
      <c r="Q919" s="186"/>
      <c r="R919" s="186"/>
      <c r="S919" s="204" t="s">
        <v>1992</v>
      </c>
      <c r="T919" s="204" t="s">
        <v>1992</v>
      </c>
      <c r="U919" s="137"/>
      <c r="V919" s="137"/>
      <c r="W919" s="137"/>
      <c r="X919" s="119"/>
      <c r="Y919" s="119"/>
      <c r="Z919" s="119"/>
    </row>
    <row r="920" spans="1:26">
      <c r="A920" s="144">
        <f>IF(D920="","",SUBTOTAL(3,$D$11:D920))</f>
        <v>719</v>
      </c>
      <c r="B920" s="144" t="s">
        <v>1514</v>
      </c>
      <c r="C920" s="149" t="s">
        <v>1515</v>
      </c>
      <c r="D920" s="145">
        <v>220</v>
      </c>
      <c r="E920" s="145">
        <v>10</v>
      </c>
      <c r="F920" s="152">
        <v>3.5</v>
      </c>
      <c r="G920" s="145">
        <v>5</v>
      </c>
      <c r="H920" s="145"/>
      <c r="I920" s="152"/>
      <c r="J920" s="144">
        <v>0</v>
      </c>
      <c r="K920" s="121">
        <v>508246</v>
      </c>
      <c r="L920" s="80">
        <f t="shared" si="123"/>
        <v>0</v>
      </c>
      <c r="M920" s="186"/>
      <c r="N920" s="186"/>
      <c r="O920" s="186"/>
      <c r="P920" s="186">
        <f t="shared" si="124"/>
        <v>404300</v>
      </c>
      <c r="Q920" s="186">
        <f t="shared" si="125"/>
        <v>404300</v>
      </c>
      <c r="R920" s="186">
        <f t="shared" si="126"/>
        <v>404300</v>
      </c>
      <c r="S920" s="204" t="s">
        <v>1992</v>
      </c>
      <c r="T920" s="204" t="s">
        <v>1992</v>
      </c>
      <c r="U920" s="137"/>
      <c r="V920" s="137"/>
      <c r="W920" s="137"/>
      <c r="X920" s="119">
        <f t="shared" si="127"/>
        <v>207918.81818181818</v>
      </c>
      <c r="Y920" s="119">
        <f t="shared" si="128"/>
        <v>80857.318181818177</v>
      </c>
      <c r="Z920" s="119">
        <f t="shared" si="129"/>
        <v>115510.45454545454</v>
      </c>
    </row>
    <row r="921" spans="1:26">
      <c r="A921" s="144">
        <f>IF(D921="","",SUBTOTAL(3,$D$11:D921))</f>
        <v>720</v>
      </c>
      <c r="B921" s="144" t="s">
        <v>1516</v>
      </c>
      <c r="C921" s="149" t="s">
        <v>1517</v>
      </c>
      <c r="D921" s="145">
        <v>220</v>
      </c>
      <c r="E921" s="145">
        <v>10</v>
      </c>
      <c r="F921" s="152">
        <v>3.5</v>
      </c>
      <c r="G921" s="145">
        <v>5</v>
      </c>
      <c r="H921" s="145"/>
      <c r="I921" s="152"/>
      <c r="J921" s="144">
        <v>0</v>
      </c>
      <c r="K921" s="121">
        <v>49988</v>
      </c>
      <c r="L921" s="80">
        <f t="shared" si="123"/>
        <v>0</v>
      </c>
      <c r="M921" s="186"/>
      <c r="N921" s="186"/>
      <c r="O921" s="186"/>
      <c r="P921" s="186">
        <f t="shared" si="124"/>
        <v>39800</v>
      </c>
      <c r="Q921" s="186">
        <f t="shared" si="125"/>
        <v>39800</v>
      </c>
      <c r="R921" s="186">
        <f t="shared" si="126"/>
        <v>39800</v>
      </c>
      <c r="S921" s="204" t="s">
        <v>1992</v>
      </c>
      <c r="T921" s="204" t="s">
        <v>1992</v>
      </c>
      <c r="U921" s="137"/>
      <c r="V921" s="137"/>
      <c r="W921" s="137"/>
      <c r="X921" s="119">
        <f t="shared" si="127"/>
        <v>20449.636363636364</v>
      </c>
      <c r="Y921" s="119">
        <f t="shared" si="128"/>
        <v>7952.6363636363649</v>
      </c>
      <c r="Z921" s="119">
        <f t="shared" si="129"/>
        <v>11360.90909090909</v>
      </c>
    </row>
    <row r="922" spans="1:26">
      <c r="A922" s="144">
        <f>IF(D922="","",SUBTOTAL(3,$D$11:D922))</f>
        <v>721</v>
      </c>
      <c r="B922" s="144" t="s">
        <v>1518</v>
      </c>
      <c r="C922" s="149" t="s">
        <v>1519</v>
      </c>
      <c r="D922" s="145">
        <v>220</v>
      </c>
      <c r="E922" s="145">
        <v>10</v>
      </c>
      <c r="F922" s="152">
        <v>3.5</v>
      </c>
      <c r="G922" s="145">
        <v>5</v>
      </c>
      <c r="H922" s="145"/>
      <c r="I922" s="152"/>
      <c r="J922" s="144">
        <v>0</v>
      </c>
      <c r="K922" s="121">
        <v>210613</v>
      </c>
      <c r="L922" s="80">
        <f t="shared" si="123"/>
        <v>0</v>
      </c>
      <c r="M922" s="186"/>
      <c r="N922" s="186"/>
      <c r="O922" s="186"/>
      <c r="P922" s="186">
        <f t="shared" si="124"/>
        <v>167500</v>
      </c>
      <c r="Q922" s="186">
        <f t="shared" si="125"/>
        <v>167500</v>
      </c>
      <c r="R922" s="186">
        <f t="shared" si="126"/>
        <v>167500</v>
      </c>
      <c r="S922" s="204" t="s">
        <v>1992</v>
      </c>
      <c r="T922" s="204" t="s">
        <v>1992</v>
      </c>
      <c r="U922" s="137"/>
      <c r="V922" s="137"/>
      <c r="W922" s="137"/>
      <c r="X922" s="119">
        <f t="shared" si="127"/>
        <v>86159.863636363632</v>
      </c>
      <c r="Y922" s="119">
        <f t="shared" si="128"/>
        <v>33506.61363636364</v>
      </c>
      <c r="Z922" s="119">
        <f t="shared" si="129"/>
        <v>47866.590909090912</v>
      </c>
    </row>
    <row r="923" spans="1:26">
      <c r="A923" s="144">
        <f>IF(D923="","",SUBTOTAL(3,$D$11:D923))</f>
        <v>722</v>
      </c>
      <c r="B923" s="144" t="s">
        <v>1520</v>
      </c>
      <c r="C923" s="149" t="s">
        <v>1521</v>
      </c>
      <c r="D923" s="145">
        <v>220</v>
      </c>
      <c r="E923" s="145">
        <v>10</v>
      </c>
      <c r="F923" s="152">
        <v>3.5</v>
      </c>
      <c r="G923" s="145">
        <v>5</v>
      </c>
      <c r="H923" s="145"/>
      <c r="I923" s="152"/>
      <c r="J923" s="144">
        <v>0</v>
      </c>
      <c r="K923" s="121">
        <v>1000900</v>
      </c>
      <c r="L923" s="80">
        <f t="shared" si="123"/>
        <v>0</v>
      </c>
      <c r="M923" s="186"/>
      <c r="N923" s="186"/>
      <c r="O923" s="186"/>
      <c r="P923" s="186">
        <f t="shared" si="124"/>
        <v>796200</v>
      </c>
      <c r="Q923" s="186">
        <f t="shared" si="125"/>
        <v>796200</v>
      </c>
      <c r="R923" s="186">
        <f t="shared" si="126"/>
        <v>796200</v>
      </c>
      <c r="S923" s="204" t="s">
        <v>1992</v>
      </c>
      <c r="T923" s="204" t="s">
        <v>1992</v>
      </c>
      <c r="U923" s="137"/>
      <c r="V923" s="137"/>
      <c r="W923" s="137"/>
      <c r="X923" s="119">
        <f t="shared" si="127"/>
        <v>409459.09090909088</v>
      </c>
      <c r="Y923" s="119">
        <f t="shared" si="128"/>
        <v>159234.09090909091</v>
      </c>
      <c r="Z923" s="119">
        <f t="shared" si="129"/>
        <v>227477.27272727274</v>
      </c>
    </row>
    <row r="924" spans="1:26">
      <c r="A924" s="144">
        <f>IF(D924="","",SUBTOTAL(3,$D$11:D924))</f>
        <v>723</v>
      </c>
      <c r="B924" s="144" t="s">
        <v>1522</v>
      </c>
      <c r="C924" s="149" t="s">
        <v>1523</v>
      </c>
      <c r="D924" s="145">
        <v>220</v>
      </c>
      <c r="E924" s="145">
        <v>10</v>
      </c>
      <c r="F924" s="152">
        <v>3.5</v>
      </c>
      <c r="G924" s="145">
        <v>5</v>
      </c>
      <c r="H924" s="145"/>
      <c r="I924" s="152"/>
      <c r="J924" s="144">
        <v>0</v>
      </c>
      <c r="K924" s="121">
        <v>946212</v>
      </c>
      <c r="L924" s="80">
        <f t="shared" si="123"/>
        <v>0</v>
      </c>
      <c r="M924" s="186"/>
      <c r="N924" s="186"/>
      <c r="O924" s="186"/>
      <c r="P924" s="186">
        <f t="shared" si="124"/>
        <v>752700</v>
      </c>
      <c r="Q924" s="186">
        <f t="shared" si="125"/>
        <v>752700</v>
      </c>
      <c r="R924" s="186">
        <f t="shared" si="126"/>
        <v>752700</v>
      </c>
      <c r="S924" s="204" t="s">
        <v>1992</v>
      </c>
      <c r="T924" s="204" t="s">
        <v>1992</v>
      </c>
      <c r="U924" s="137"/>
      <c r="V924" s="137"/>
      <c r="W924" s="137"/>
      <c r="X924" s="119">
        <f t="shared" si="127"/>
        <v>387086.72727272729</v>
      </c>
      <c r="Y924" s="119">
        <f t="shared" si="128"/>
        <v>150533.72727272729</v>
      </c>
      <c r="Z924" s="119">
        <f t="shared" si="129"/>
        <v>215048.18181818182</v>
      </c>
    </row>
    <row r="925" spans="1:26" ht="31.5">
      <c r="A925" s="144">
        <f>IF(D925="","",SUBTOTAL(3,$D$11:D925))</f>
        <v>724</v>
      </c>
      <c r="B925" s="144" t="s">
        <v>1524</v>
      </c>
      <c r="C925" s="149" t="s">
        <v>1525</v>
      </c>
      <c r="D925" s="145">
        <v>220</v>
      </c>
      <c r="E925" s="145">
        <v>10</v>
      </c>
      <c r="F925" s="152">
        <v>3.5</v>
      </c>
      <c r="G925" s="145">
        <v>5</v>
      </c>
      <c r="H925" s="145"/>
      <c r="I925" s="152"/>
      <c r="J925" s="144">
        <v>0</v>
      </c>
      <c r="K925" s="121">
        <v>1618868</v>
      </c>
      <c r="L925" s="80">
        <f t="shared" si="123"/>
        <v>0</v>
      </c>
      <c r="M925" s="186"/>
      <c r="N925" s="186"/>
      <c r="O925" s="186"/>
      <c r="P925" s="186">
        <f t="shared" si="124"/>
        <v>1287700</v>
      </c>
      <c r="Q925" s="186">
        <f t="shared" si="125"/>
        <v>1287700</v>
      </c>
      <c r="R925" s="186">
        <f t="shared" si="126"/>
        <v>1287700</v>
      </c>
      <c r="S925" s="204" t="s">
        <v>1992</v>
      </c>
      <c r="T925" s="204" t="s">
        <v>1992</v>
      </c>
      <c r="U925" s="137"/>
      <c r="V925" s="137"/>
      <c r="W925" s="137"/>
      <c r="X925" s="119">
        <f t="shared" si="127"/>
        <v>662264.18181818177</v>
      </c>
      <c r="Y925" s="119">
        <f t="shared" si="128"/>
        <v>257547.18181818185</v>
      </c>
      <c r="Z925" s="119">
        <f t="shared" si="129"/>
        <v>367924.54545454547</v>
      </c>
    </row>
    <row r="926" spans="1:26">
      <c r="A926" s="144">
        <f>IF(D926="","",SUBTOTAL(3,$D$11:D926))</f>
        <v>725</v>
      </c>
      <c r="B926" s="144" t="s">
        <v>1526</v>
      </c>
      <c r="C926" s="149" t="s">
        <v>1527</v>
      </c>
      <c r="D926" s="145">
        <v>220</v>
      </c>
      <c r="E926" s="145">
        <v>10</v>
      </c>
      <c r="F926" s="152">
        <v>3.5</v>
      </c>
      <c r="G926" s="145">
        <v>5</v>
      </c>
      <c r="H926" s="145"/>
      <c r="I926" s="152"/>
      <c r="J926" s="144">
        <v>0</v>
      </c>
      <c r="K926" s="121">
        <v>507559</v>
      </c>
      <c r="L926" s="80">
        <f t="shared" si="123"/>
        <v>0</v>
      </c>
      <c r="M926" s="186"/>
      <c r="N926" s="186"/>
      <c r="O926" s="186"/>
      <c r="P926" s="186">
        <f t="shared" si="124"/>
        <v>403700</v>
      </c>
      <c r="Q926" s="186">
        <f t="shared" si="125"/>
        <v>403700</v>
      </c>
      <c r="R926" s="186">
        <f t="shared" si="126"/>
        <v>403700</v>
      </c>
      <c r="S926" s="204" t="s">
        <v>1992</v>
      </c>
      <c r="T926" s="204" t="s">
        <v>1992</v>
      </c>
      <c r="U926" s="137"/>
      <c r="V926" s="137"/>
      <c r="W926" s="137"/>
      <c r="X926" s="119">
        <f t="shared" si="127"/>
        <v>207637.77272727274</v>
      </c>
      <c r="Y926" s="119">
        <f t="shared" si="128"/>
        <v>80748.022727272721</v>
      </c>
      <c r="Z926" s="119">
        <f t="shared" si="129"/>
        <v>115354.31818181818</v>
      </c>
    </row>
    <row r="927" spans="1:26">
      <c r="A927" s="144">
        <f>IF(D927="","",SUBTOTAL(3,$D$11:D927))</f>
        <v>726</v>
      </c>
      <c r="B927" s="144" t="s">
        <v>1528</v>
      </c>
      <c r="C927" s="149" t="s">
        <v>1529</v>
      </c>
      <c r="D927" s="145">
        <v>220</v>
      </c>
      <c r="E927" s="145">
        <v>10</v>
      </c>
      <c r="F927" s="152">
        <v>3.5</v>
      </c>
      <c r="G927" s="145">
        <v>5</v>
      </c>
      <c r="H927" s="145"/>
      <c r="I927" s="152"/>
      <c r="J927" s="144">
        <v>0</v>
      </c>
      <c r="K927" s="121">
        <v>955957</v>
      </c>
      <c r="L927" s="80">
        <f t="shared" si="123"/>
        <v>0</v>
      </c>
      <c r="M927" s="186"/>
      <c r="N927" s="186"/>
      <c r="O927" s="186"/>
      <c r="P927" s="186">
        <f t="shared" si="124"/>
        <v>760400</v>
      </c>
      <c r="Q927" s="186">
        <f t="shared" si="125"/>
        <v>760400</v>
      </c>
      <c r="R927" s="186">
        <f t="shared" si="126"/>
        <v>760400</v>
      </c>
      <c r="S927" s="204" t="s">
        <v>1992</v>
      </c>
      <c r="T927" s="204" t="s">
        <v>1992</v>
      </c>
      <c r="U927" s="137"/>
      <c r="V927" s="137"/>
      <c r="W927" s="137"/>
      <c r="X927" s="119">
        <f t="shared" si="127"/>
        <v>391073.31818181818</v>
      </c>
      <c r="Y927" s="119">
        <f t="shared" si="128"/>
        <v>152084.06818181821</v>
      </c>
      <c r="Z927" s="119">
        <f t="shared" si="129"/>
        <v>217262.95454545456</v>
      </c>
    </row>
    <row r="928" spans="1:26" ht="31.5">
      <c r="A928" s="144">
        <f>IF(D928="","",SUBTOTAL(3,$D$11:D928))</f>
        <v>727</v>
      </c>
      <c r="B928" s="144" t="s">
        <v>1530</v>
      </c>
      <c r="C928" s="149" t="s">
        <v>1531</v>
      </c>
      <c r="D928" s="145">
        <v>220</v>
      </c>
      <c r="E928" s="145">
        <v>10</v>
      </c>
      <c r="F928" s="152">
        <v>3.5</v>
      </c>
      <c r="G928" s="145">
        <v>5</v>
      </c>
      <c r="H928" s="145"/>
      <c r="I928" s="152"/>
      <c r="J928" s="144">
        <v>0</v>
      </c>
      <c r="K928" s="121">
        <v>19835</v>
      </c>
      <c r="L928" s="80">
        <f t="shared" si="123"/>
        <v>0</v>
      </c>
      <c r="M928" s="186"/>
      <c r="N928" s="186"/>
      <c r="O928" s="186"/>
      <c r="P928" s="186">
        <f t="shared" si="124"/>
        <v>16700</v>
      </c>
      <c r="Q928" s="186">
        <f t="shared" si="125"/>
        <v>16700</v>
      </c>
      <c r="R928" s="186">
        <f t="shared" si="126"/>
        <v>16700</v>
      </c>
      <c r="S928" s="204" t="s">
        <v>1992</v>
      </c>
      <c r="T928" s="204" t="s">
        <v>1992</v>
      </c>
      <c r="U928" s="137"/>
      <c r="V928" s="137"/>
      <c r="W928" s="137"/>
      <c r="X928" s="119">
        <f t="shared" si="127"/>
        <v>9015.9090909090901</v>
      </c>
      <c r="Y928" s="119">
        <f t="shared" si="128"/>
        <v>3155.5681818181824</v>
      </c>
      <c r="Z928" s="119">
        <f t="shared" si="129"/>
        <v>4507.954545454545</v>
      </c>
    </row>
    <row r="929" spans="1:26">
      <c r="A929" s="144">
        <f>IF(D929="","",SUBTOTAL(3,$D$11:D929))</f>
        <v>728</v>
      </c>
      <c r="B929" s="144" t="s">
        <v>1532</v>
      </c>
      <c r="C929" s="149" t="s">
        <v>1533</v>
      </c>
      <c r="D929" s="145">
        <v>220</v>
      </c>
      <c r="E929" s="145">
        <v>10</v>
      </c>
      <c r="F929" s="152">
        <v>3.5</v>
      </c>
      <c r="G929" s="145">
        <v>5</v>
      </c>
      <c r="H929" s="145"/>
      <c r="I929" s="152"/>
      <c r="J929" s="144">
        <v>0</v>
      </c>
      <c r="K929" s="121">
        <v>182524</v>
      </c>
      <c r="L929" s="80">
        <f t="shared" si="123"/>
        <v>0</v>
      </c>
      <c r="M929" s="186"/>
      <c r="N929" s="186"/>
      <c r="O929" s="186"/>
      <c r="P929" s="186">
        <f t="shared" si="124"/>
        <v>145200</v>
      </c>
      <c r="Q929" s="186">
        <f t="shared" si="125"/>
        <v>145200</v>
      </c>
      <c r="R929" s="186">
        <f t="shared" si="126"/>
        <v>145200</v>
      </c>
      <c r="S929" s="204" t="s">
        <v>1992</v>
      </c>
      <c r="T929" s="204" t="s">
        <v>1992</v>
      </c>
      <c r="U929" s="137"/>
      <c r="V929" s="137"/>
      <c r="W929" s="137"/>
      <c r="X929" s="119">
        <f t="shared" si="127"/>
        <v>74668.909090909088</v>
      </c>
      <c r="Y929" s="119">
        <f t="shared" si="128"/>
        <v>29037.909090909096</v>
      </c>
      <c r="Z929" s="119">
        <f t="shared" si="129"/>
        <v>41482.727272727272</v>
      </c>
    </row>
    <row r="930" spans="1:26">
      <c r="A930" s="144">
        <f>IF(D930="","",SUBTOTAL(3,$D$11:D930))</f>
        <v>729</v>
      </c>
      <c r="B930" s="144" t="s">
        <v>1534</v>
      </c>
      <c r="C930" s="149" t="s">
        <v>1535</v>
      </c>
      <c r="D930" s="145">
        <v>220</v>
      </c>
      <c r="E930" s="145">
        <v>10</v>
      </c>
      <c r="F930" s="152">
        <v>3.5</v>
      </c>
      <c r="G930" s="145">
        <v>5</v>
      </c>
      <c r="H930" s="145"/>
      <c r="I930" s="152"/>
      <c r="J930" s="144">
        <v>0</v>
      </c>
      <c r="K930" s="121">
        <v>174957</v>
      </c>
      <c r="L930" s="80">
        <f t="shared" si="123"/>
        <v>0</v>
      </c>
      <c r="M930" s="186"/>
      <c r="N930" s="186"/>
      <c r="O930" s="186"/>
      <c r="P930" s="186">
        <f t="shared" si="124"/>
        <v>139200</v>
      </c>
      <c r="Q930" s="186">
        <f t="shared" si="125"/>
        <v>139200</v>
      </c>
      <c r="R930" s="186">
        <f t="shared" si="126"/>
        <v>139200</v>
      </c>
      <c r="S930" s="204" t="s">
        <v>1992</v>
      </c>
      <c r="T930" s="204" t="s">
        <v>1992</v>
      </c>
      <c r="U930" s="137"/>
      <c r="V930" s="137"/>
      <c r="W930" s="137"/>
      <c r="X930" s="119">
        <f t="shared" si="127"/>
        <v>71573.318181818177</v>
      </c>
      <c r="Y930" s="119">
        <f t="shared" si="128"/>
        <v>27834.068181818187</v>
      </c>
      <c r="Z930" s="119">
        <f t="shared" si="129"/>
        <v>39762.954545454544</v>
      </c>
    </row>
    <row r="931" spans="1:26">
      <c r="A931" s="144">
        <f>IF(D931="","",SUBTOTAL(3,$D$11:D931))</f>
        <v>730</v>
      </c>
      <c r="B931" s="144" t="s">
        <v>1536</v>
      </c>
      <c r="C931" s="149" t="s">
        <v>1537</v>
      </c>
      <c r="D931" s="145">
        <v>220</v>
      </c>
      <c r="E931" s="145">
        <v>10</v>
      </c>
      <c r="F931" s="152">
        <v>3.5</v>
      </c>
      <c r="G931" s="145">
        <v>5</v>
      </c>
      <c r="H931" s="145"/>
      <c r="I931" s="152"/>
      <c r="J931" s="144">
        <v>0</v>
      </c>
      <c r="K931" s="121">
        <v>150307</v>
      </c>
      <c r="L931" s="80">
        <f t="shared" si="123"/>
        <v>0</v>
      </c>
      <c r="M931" s="186"/>
      <c r="N931" s="186"/>
      <c r="O931" s="186"/>
      <c r="P931" s="186">
        <f t="shared" si="124"/>
        <v>119600</v>
      </c>
      <c r="Q931" s="186">
        <f t="shared" si="125"/>
        <v>119600</v>
      </c>
      <c r="R931" s="186">
        <f t="shared" si="126"/>
        <v>119600</v>
      </c>
      <c r="S931" s="204" t="s">
        <v>1992</v>
      </c>
      <c r="T931" s="204" t="s">
        <v>1992</v>
      </c>
      <c r="U931" s="137"/>
      <c r="V931" s="137"/>
      <c r="W931" s="137"/>
      <c r="X931" s="119">
        <f t="shared" si="127"/>
        <v>61489.227272727272</v>
      </c>
      <c r="Y931" s="119">
        <f t="shared" si="128"/>
        <v>23912.477272727276</v>
      </c>
      <c r="Z931" s="119">
        <f t="shared" si="129"/>
        <v>34160.681818181816</v>
      </c>
    </row>
    <row r="932" spans="1:26" ht="31.5">
      <c r="A932" s="144">
        <f>IF(D932="","",SUBTOTAL(3,$D$11:D932))</f>
        <v>731</v>
      </c>
      <c r="B932" s="144" t="s">
        <v>1538</v>
      </c>
      <c r="C932" s="149" t="s">
        <v>1539</v>
      </c>
      <c r="D932" s="145">
        <v>220</v>
      </c>
      <c r="E932" s="145">
        <v>10</v>
      </c>
      <c r="F932" s="152">
        <v>3.5</v>
      </c>
      <c r="G932" s="145">
        <v>5</v>
      </c>
      <c r="H932" s="145"/>
      <c r="I932" s="152"/>
      <c r="J932" s="144">
        <v>0</v>
      </c>
      <c r="K932" s="121">
        <v>36574</v>
      </c>
      <c r="L932" s="80">
        <f t="shared" si="123"/>
        <v>0</v>
      </c>
      <c r="M932" s="186"/>
      <c r="N932" s="186"/>
      <c r="O932" s="186"/>
      <c r="P932" s="186">
        <f t="shared" si="124"/>
        <v>29100</v>
      </c>
      <c r="Q932" s="186">
        <f t="shared" si="125"/>
        <v>29100</v>
      </c>
      <c r="R932" s="186">
        <f t="shared" si="126"/>
        <v>29100</v>
      </c>
      <c r="S932" s="204" t="s">
        <v>1992</v>
      </c>
      <c r="T932" s="204" t="s">
        <v>1992</v>
      </c>
      <c r="U932" s="137"/>
      <c r="V932" s="137"/>
      <c r="W932" s="137"/>
      <c r="X932" s="119">
        <f t="shared" si="127"/>
        <v>14962.09090909091</v>
      </c>
      <c r="Y932" s="119">
        <f t="shared" si="128"/>
        <v>5818.5909090909099</v>
      </c>
      <c r="Z932" s="119">
        <f t="shared" si="129"/>
        <v>8312.2727272727279</v>
      </c>
    </row>
    <row r="933" spans="1:26">
      <c r="A933" s="144">
        <f>IF(D933="","",SUBTOTAL(3,$D$11:D933))</f>
        <v>732</v>
      </c>
      <c r="B933" s="144" t="s">
        <v>1540</v>
      </c>
      <c r="C933" s="149" t="s">
        <v>1541</v>
      </c>
      <c r="D933" s="145">
        <v>220</v>
      </c>
      <c r="E933" s="145">
        <v>10</v>
      </c>
      <c r="F933" s="152">
        <v>3.5</v>
      </c>
      <c r="G933" s="145">
        <v>5</v>
      </c>
      <c r="H933" s="145"/>
      <c r="I933" s="152"/>
      <c r="J933" s="144">
        <v>0</v>
      </c>
      <c r="K933" s="121">
        <v>179658</v>
      </c>
      <c r="L933" s="80">
        <f t="shared" si="123"/>
        <v>0</v>
      </c>
      <c r="M933" s="186"/>
      <c r="N933" s="186"/>
      <c r="O933" s="186"/>
      <c r="P933" s="186">
        <f t="shared" si="124"/>
        <v>142900</v>
      </c>
      <c r="Q933" s="186">
        <f t="shared" si="125"/>
        <v>142900</v>
      </c>
      <c r="R933" s="186">
        <f t="shared" si="126"/>
        <v>142900</v>
      </c>
      <c r="S933" s="204" t="s">
        <v>1992</v>
      </c>
      <c r="T933" s="204" t="s">
        <v>1992</v>
      </c>
      <c r="U933" s="137"/>
      <c r="V933" s="137"/>
      <c r="W933" s="137"/>
      <c r="X933" s="119">
        <f t="shared" si="127"/>
        <v>73496.454545454544</v>
      </c>
      <c r="Y933" s="119">
        <f t="shared" si="128"/>
        <v>28581.954545454551</v>
      </c>
      <c r="Z933" s="119">
        <f t="shared" si="129"/>
        <v>40831.36363636364</v>
      </c>
    </row>
    <row r="934" spans="1:26">
      <c r="A934" s="144">
        <f>IF(D934="","",SUBTOTAL(3,$D$11:D934))</f>
        <v>733</v>
      </c>
      <c r="B934" s="144" t="s">
        <v>1542</v>
      </c>
      <c r="C934" s="149" t="s">
        <v>1543</v>
      </c>
      <c r="D934" s="145">
        <v>220</v>
      </c>
      <c r="E934" s="145">
        <v>10</v>
      </c>
      <c r="F934" s="152">
        <v>3.5</v>
      </c>
      <c r="G934" s="145">
        <v>5</v>
      </c>
      <c r="H934" s="145"/>
      <c r="I934" s="152"/>
      <c r="J934" s="144">
        <v>0</v>
      </c>
      <c r="K934" s="121">
        <v>61109</v>
      </c>
      <c r="L934" s="80">
        <f t="shared" si="123"/>
        <v>0</v>
      </c>
      <c r="M934" s="186"/>
      <c r="N934" s="186"/>
      <c r="O934" s="186"/>
      <c r="P934" s="186">
        <f t="shared" si="124"/>
        <v>48600</v>
      </c>
      <c r="Q934" s="186">
        <f t="shared" si="125"/>
        <v>48600</v>
      </c>
      <c r="R934" s="186">
        <f t="shared" si="126"/>
        <v>48600</v>
      </c>
      <c r="S934" s="204" t="s">
        <v>1992</v>
      </c>
      <c r="T934" s="204" t="s">
        <v>1992</v>
      </c>
      <c r="U934" s="137"/>
      <c r="V934" s="137"/>
      <c r="W934" s="137"/>
      <c r="X934" s="119">
        <f t="shared" si="127"/>
        <v>24999.136363636364</v>
      </c>
      <c r="Y934" s="119">
        <f t="shared" si="128"/>
        <v>9721.886363636364</v>
      </c>
      <c r="Z934" s="119">
        <f t="shared" si="129"/>
        <v>13888.40909090909</v>
      </c>
    </row>
    <row r="935" spans="1:26">
      <c r="A935" s="144">
        <f>IF(D935="","",SUBTOTAL(3,$D$11:D935))</f>
        <v>734</v>
      </c>
      <c r="B935" s="144" t="s">
        <v>1544</v>
      </c>
      <c r="C935" s="149" t="s">
        <v>1545</v>
      </c>
      <c r="D935" s="145">
        <v>220</v>
      </c>
      <c r="E935" s="145">
        <v>10</v>
      </c>
      <c r="F935" s="152">
        <v>3.5</v>
      </c>
      <c r="G935" s="145">
        <v>5</v>
      </c>
      <c r="H935" s="145"/>
      <c r="I935" s="152"/>
      <c r="J935" s="144">
        <v>0</v>
      </c>
      <c r="K935" s="121">
        <v>104905</v>
      </c>
      <c r="L935" s="80">
        <f t="shared" si="123"/>
        <v>0</v>
      </c>
      <c r="M935" s="186"/>
      <c r="N935" s="186"/>
      <c r="O935" s="186"/>
      <c r="P935" s="186">
        <f t="shared" si="124"/>
        <v>83400</v>
      </c>
      <c r="Q935" s="186">
        <f t="shared" si="125"/>
        <v>83400</v>
      </c>
      <c r="R935" s="186">
        <f t="shared" si="126"/>
        <v>83400</v>
      </c>
      <c r="S935" s="204" t="s">
        <v>1992</v>
      </c>
      <c r="T935" s="204" t="s">
        <v>1992</v>
      </c>
      <c r="U935" s="137"/>
      <c r="V935" s="137"/>
      <c r="W935" s="137"/>
      <c r="X935" s="119">
        <f t="shared" si="127"/>
        <v>42915.681818181816</v>
      </c>
      <c r="Y935" s="119">
        <f t="shared" si="128"/>
        <v>16689.43181818182</v>
      </c>
      <c r="Z935" s="119">
        <f t="shared" si="129"/>
        <v>23842.045454545456</v>
      </c>
    </row>
    <row r="936" spans="1:26">
      <c r="A936" s="144">
        <f>IF(D936="","",SUBTOTAL(3,$D$11:D936))</f>
        <v>735</v>
      </c>
      <c r="B936" s="144" t="s">
        <v>1546</v>
      </c>
      <c r="C936" s="149" t="s">
        <v>1547</v>
      </c>
      <c r="D936" s="145">
        <v>220</v>
      </c>
      <c r="E936" s="145">
        <v>10</v>
      </c>
      <c r="F936" s="152">
        <v>3.5</v>
      </c>
      <c r="G936" s="145">
        <v>5</v>
      </c>
      <c r="H936" s="145"/>
      <c r="I936" s="152"/>
      <c r="J936" s="144">
        <v>0</v>
      </c>
      <c r="K936" s="121">
        <v>365277</v>
      </c>
      <c r="L936" s="80">
        <f t="shared" si="123"/>
        <v>0</v>
      </c>
      <c r="M936" s="186"/>
      <c r="N936" s="186"/>
      <c r="O936" s="186"/>
      <c r="P936" s="186">
        <f t="shared" si="124"/>
        <v>290600</v>
      </c>
      <c r="Q936" s="186">
        <f t="shared" si="125"/>
        <v>290600</v>
      </c>
      <c r="R936" s="186">
        <f t="shared" si="126"/>
        <v>290600</v>
      </c>
      <c r="S936" s="204" t="s">
        <v>1992</v>
      </c>
      <c r="T936" s="204" t="s">
        <v>1992</v>
      </c>
      <c r="U936" s="137"/>
      <c r="V936" s="137"/>
      <c r="W936" s="137"/>
      <c r="X936" s="119">
        <f t="shared" si="127"/>
        <v>149431.5</v>
      </c>
      <c r="Y936" s="119">
        <f t="shared" si="128"/>
        <v>58112.250000000007</v>
      </c>
      <c r="Z936" s="119">
        <f t="shared" si="129"/>
        <v>83017.5</v>
      </c>
    </row>
    <row r="937" spans="1:26">
      <c r="A937" s="144">
        <f>IF(D937="","",SUBTOTAL(3,$D$11:D937))</f>
        <v>736</v>
      </c>
      <c r="B937" s="144" t="s">
        <v>1548</v>
      </c>
      <c r="C937" s="149" t="s">
        <v>1549</v>
      </c>
      <c r="D937" s="145">
        <v>220</v>
      </c>
      <c r="E937" s="145">
        <v>10</v>
      </c>
      <c r="F937" s="152">
        <v>3.5</v>
      </c>
      <c r="G937" s="145">
        <v>5</v>
      </c>
      <c r="H937" s="145"/>
      <c r="I937" s="152"/>
      <c r="J937" s="144">
        <v>0</v>
      </c>
      <c r="K937" s="121">
        <v>73491</v>
      </c>
      <c r="L937" s="80">
        <f t="shared" si="123"/>
        <v>0</v>
      </c>
      <c r="M937" s="186"/>
      <c r="N937" s="186"/>
      <c r="O937" s="186"/>
      <c r="P937" s="186">
        <f t="shared" si="124"/>
        <v>58500</v>
      </c>
      <c r="Q937" s="186">
        <f t="shared" si="125"/>
        <v>58500</v>
      </c>
      <c r="R937" s="186">
        <f t="shared" si="126"/>
        <v>58500</v>
      </c>
      <c r="S937" s="204" t="s">
        <v>1992</v>
      </c>
      <c r="T937" s="204" t="s">
        <v>1992</v>
      </c>
      <c r="U937" s="137"/>
      <c r="V937" s="137"/>
      <c r="W937" s="137"/>
      <c r="X937" s="119">
        <f t="shared" si="127"/>
        <v>30064.5</v>
      </c>
      <c r="Y937" s="119">
        <f t="shared" si="128"/>
        <v>11691.750000000002</v>
      </c>
      <c r="Z937" s="119">
        <f t="shared" si="129"/>
        <v>16702.5</v>
      </c>
    </row>
    <row r="938" spans="1:26">
      <c r="A938" s="144">
        <f>IF(D938="","",SUBTOTAL(3,$D$11:D938))</f>
        <v>737</v>
      </c>
      <c r="B938" s="144" t="s">
        <v>1550</v>
      </c>
      <c r="C938" s="149" t="s">
        <v>1551</v>
      </c>
      <c r="D938" s="145">
        <v>220</v>
      </c>
      <c r="E938" s="145">
        <v>10</v>
      </c>
      <c r="F938" s="152">
        <v>3.5</v>
      </c>
      <c r="G938" s="145">
        <v>5</v>
      </c>
      <c r="H938" s="145"/>
      <c r="I938" s="152"/>
      <c r="J938" s="144">
        <v>0</v>
      </c>
      <c r="K938" s="121">
        <v>151224</v>
      </c>
      <c r="L938" s="80">
        <f t="shared" si="123"/>
        <v>0</v>
      </c>
      <c r="M938" s="186"/>
      <c r="N938" s="186"/>
      <c r="O938" s="186"/>
      <c r="P938" s="186">
        <f t="shared" si="124"/>
        <v>120300</v>
      </c>
      <c r="Q938" s="186">
        <f t="shared" si="125"/>
        <v>120300</v>
      </c>
      <c r="R938" s="186">
        <f t="shared" si="126"/>
        <v>120300</v>
      </c>
      <c r="S938" s="204" t="s">
        <v>1992</v>
      </c>
      <c r="T938" s="204" t="s">
        <v>1992</v>
      </c>
      <c r="U938" s="137"/>
      <c r="V938" s="137"/>
      <c r="W938" s="137"/>
      <c r="X938" s="119">
        <f t="shared" si="127"/>
        <v>61864.36363636364</v>
      </c>
      <c r="Y938" s="119">
        <f t="shared" si="128"/>
        <v>24058.36363636364</v>
      </c>
      <c r="Z938" s="119">
        <f t="shared" si="129"/>
        <v>34369.090909090912</v>
      </c>
    </row>
    <row r="939" spans="1:26">
      <c r="A939" s="144">
        <f>IF(D939="","",SUBTOTAL(3,$D$11:D939))</f>
        <v>738</v>
      </c>
      <c r="B939" s="144" t="s">
        <v>1552</v>
      </c>
      <c r="C939" s="149" t="s">
        <v>1553</v>
      </c>
      <c r="D939" s="145">
        <v>220</v>
      </c>
      <c r="E939" s="145">
        <v>10</v>
      </c>
      <c r="F939" s="152">
        <v>3.5</v>
      </c>
      <c r="G939" s="145">
        <v>5</v>
      </c>
      <c r="H939" s="145"/>
      <c r="I939" s="152"/>
      <c r="J939" s="144">
        <v>0</v>
      </c>
      <c r="K939" s="121">
        <v>521317</v>
      </c>
      <c r="L939" s="80">
        <f t="shared" si="123"/>
        <v>0</v>
      </c>
      <c r="M939" s="186"/>
      <c r="N939" s="186"/>
      <c r="O939" s="186"/>
      <c r="P939" s="186">
        <f t="shared" si="124"/>
        <v>414700</v>
      </c>
      <c r="Q939" s="186">
        <f t="shared" si="125"/>
        <v>414700</v>
      </c>
      <c r="R939" s="186">
        <f t="shared" si="126"/>
        <v>414700</v>
      </c>
      <c r="S939" s="204" t="s">
        <v>1992</v>
      </c>
      <c r="T939" s="204" t="s">
        <v>1992</v>
      </c>
      <c r="U939" s="137"/>
      <c r="V939" s="137"/>
      <c r="W939" s="137"/>
      <c r="X939" s="119">
        <f t="shared" si="127"/>
        <v>213266.04545454544</v>
      </c>
      <c r="Y939" s="119">
        <f t="shared" si="128"/>
        <v>82936.795454545456</v>
      </c>
      <c r="Z939" s="119">
        <f t="shared" si="129"/>
        <v>118481.13636363637</v>
      </c>
    </row>
    <row r="940" spans="1:26" ht="31.5">
      <c r="A940" s="144">
        <f>IF(D940="","",SUBTOTAL(3,$D$11:D940))</f>
        <v>739</v>
      </c>
      <c r="B940" s="144" t="s">
        <v>1554</v>
      </c>
      <c r="C940" s="149" t="s">
        <v>1555</v>
      </c>
      <c r="D940" s="145">
        <v>220</v>
      </c>
      <c r="E940" s="145">
        <v>10</v>
      </c>
      <c r="F940" s="152">
        <v>3.5</v>
      </c>
      <c r="G940" s="145">
        <v>5</v>
      </c>
      <c r="H940" s="145"/>
      <c r="I940" s="152"/>
      <c r="J940" s="144">
        <v>0</v>
      </c>
      <c r="K940" s="121">
        <v>374105</v>
      </c>
      <c r="L940" s="80">
        <f t="shared" si="123"/>
        <v>0</v>
      </c>
      <c r="M940" s="186"/>
      <c r="N940" s="186"/>
      <c r="O940" s="186"/>
      <c r="P940" s="186">
        <f t="shared" si="124"/>
        <v>297600</v>
      </c>
      <c r="Q940" s="186">
        <f t="shared" si="125"/>
        <v>297600</v>
      </c>
      <c r="R940" s="186">
        <f t="shared" si="126"/>
        <v>297600</v>
      </c>
      <c r="S940" s="204" t="s">
        <v>1992</v>
      </c>
      <c r="T940" s="204" t="s">
        <v>1992</v>
      </c>
      <c r="U940" s="137"/>
      <c r="V940" s="137"/>
      <c r="W940" s="137"/>
      <c r="X940" s="119">
        <f t="shared" si="127"/>
        <v>153042.95454545456</v>
      </c>
      <c r="Y940" s="119">
        <f t="shared" si="128"/>
        <v>59516.704545454551</v>
      </c>
      <c r="Z940" s="119">
        <f t="shared" si="129"/>
        <v>85023.863636363632</v>
      </c>
    </row>
    <row r="941" spans="1:26">
      <c r="A941" s="144">
        <f>IF(D941="","",SUBTOTAL(3,$D$11:D941))</f>
        <v>740</v>
      </c>
      <c r="B941" s="144" t="s">
        <v>1556</v>
      </c>
      <c r="C941" s="149" t="s">
        <v>1557</v>
      </c>
      <c r="D941" s="145">
        <v>220</v>
      </c>
      <c r="E941" s="145">
        <v>10</v>
      </c>
      <c r="F941" s="152">
        <v>3.5</v>
      </c>
      <c r="G941" s="145">
        <v>5</v>
      </c>
      <c r="H941" s="145"/>
      <c r="I941" s="152"/>
      <c r="J941" s="144">
        <v>0</v>
      </c>
      <c r="K941" s="121">
        <v>133224</v>
      </c>
      <c r="L941" s="80">
        <f t="shared" si="123"/>
        <v>0</v>
      </c>
      <c r="M941" s="186"/>
      <c r="N941" s="186"/>
      <c r="O941" s="186"/>
      <c r="P941" s="186">
        <f t="shared" si="124"/>
        <v>106000</v>
      </c>
      <c r="Q941" s="186">
        <f t="shared" si="125"/>
        <v>106000</v>
      </c>
      <c r="R941" s="186">
        <f t="shared" si="126"/>
        <v>106000</v>
      </c>
      <c r="S941" s="204" t="s">
        <v>1992</v>
      </c>
      <c r="T941" s="204" t="s">
        <v>1992</v>
      </c>
      <c r="U941" s="137"/>
      <c r="V941" s="137"/>
      <c r="W941" s="137"/>
      <c r="X941" s="119">
        <f t="shared" si="127"/>
        <v>54500.727272727272</v>
      </c>
      <c r="Y941" s="119">
        <f t="shared" si="128"/>
        <v>21194.727272727272</v>
      </c>
      <c r="Z941" s="119">
        <f t="shared" si="129"/>
        <v>30278.18181818182</v>
      </c>
    </row>
    <row r="942" spans="1:26" ht="31.5">
      <c r="A942" s="144">
        <f>IF(D942="","",SUBTOTAL(3,$D$11:D942))</f>
        <v>741</v>
      </c>
      <c r="B942" s="144" t="s">
        <v>1558</v>
      </c>
      <c r="C942" s="149" t="s">
        <v>1559</v>
      </c>
      <c r="D942" s="145">
        <v>220</v>
      </c>
      <c r="E942" s="145">
        <v>10</v>
      </c>
      <c r="F942" s="152">
        <v>3.5</v>
      </c>
      <c r="G942" s="145">
        <v>5</v>
      </c>
      <c r="H942" s="145"/>
      <c r="I942" s="152"/>
      <c r="J942" s="144">
        <v>0</v>
      </c>
      <c r="K942" s="121">
        <v>184244</v>
      </c>
      <c r="L942" s="80">
        <f t="shared" si="123"/>
        <v>0</v>
      </c>
      <c r="M942" s="186"/>
      <c r="N942" s="186"/>
      <c r="O942" s="186"/>
      <c r="P942" s="186">
        <f t="shared" si="124"/>
        <v>146600</v>
      </c>
      <c r="Q942" s="186">
        <f t="shared" si="125"/>
        <v>146600</v>
      </c>
      <c r="R942" s="186">
        <f t="shared" si="126"/>
        <v>146600</v>
      </c>
      <c r="S942" s="204" t="s">
        <v>1992</v>
      </c>
      <c r="T942" s="204" t="s">
        <v>1992</v>
      </c>
      <c r="U942" s="137"/>
      <c r="V942" s="137"/>
      <c r="W942" s="137"/>
      <c r="X942" s="119">
        <f t="shared" si="127"/>
        <v>75372.545454545456</v>
      </c>
      <c r="Y942" s="119">
        <f t="shared" si="128"/>
        <v>29311.54545454546</v>
      </c>
      <c r="Z942" s="119">
        <f t="shared" si="129"/>
        <v>41873.63636363636</v>
      </c>
    </row>
    <row r="943" spans="1:26">
      <c r="A943" s="144">
        <f>IF(D943="","",SUBTOTAL(3,$D$11:D943))</f>
        <v>742</v>
      </c>
      <c r="B943" s="144" t="s">
        <v>1560</v>
      </c>
      <c r="C943" s="149" t="s">
        <v>1561</v>
      </c>
      <c r="D943" s="145">
        <v>220</v>
      </c>
      <c r="E943" s="145">
        <v>10</v>
      </c>
      <c r="F943" s="152">
        <v>3.5</v>
      </c>
      <c r="G943" s="145">
        <v>5</v>
      </c>
      <c r="H943" s="145"/>
      <c r="I943" s="152"/>
      <c r="J943" s="144">
        <v>0</v>
      </c>
      <c r="K943" s="121">
        <v>166702</v>
      </c>
      <c r="L943" s="80">
        <f t="shared" si="123"/>
        <v>0</v>
      </c>
      <c r="M943" s="186"/>
      <c r="N943" s="186"/>
      <c r="O943" s="186"/>
      <c r="P943" s="186">
        <f t="shared" si="124"/>
        <v>132600</v>
      </c>
      <c r="Q943" s="186">
        <f t="shared" si="125"/>
        <v>132600</v>
      </c>
      <c r="R943" s="186">
        <f t="shared" si="126"/>
        <v>132600</v>
      </c>
      <c r="S943" s="204" t="s">
        <v>1992</v>
      </c>
      <c r="T943" s="204" t="s">
        <v>1992</v>
      </c>
      <c r="U943" s="137"/>
      <c r="V943" s="137"/>
      <c r="W943" s="137"/>
      <c r="X943" s="119">
        <f t="shared" si="127"/>
        <v>68196.272727272721</v>
      </c>
      <c r="Y943" s="119">
        <f t="shared" si="128"/>
        <v>26520.772727272732</v>
      </c>
      <c r="Z943" s="119">
        <f t="shared" si="129"/>
        <v>37886.818181818184</v>
      </c>
    </row>
    <row r="944" spans="1:26">
      <c r="A944" s="144">
        <f>IF(D944="","",SUBTOTAL(3,$D$11:D944))</f>
        <v>743</v>
      </c>
      <c r="B944" s="144" t="s">
        <v>1562</v>
      </c>
      <c r="C944" s="149" t="s">
        <v>1563</v>
      </c>
      <c r="D944" s="145">
        <v>220</v>
      </c>
      <c r="E944" s="145">
        <v>10</v>
      </c>
      <c r="F944" s="152">
        <v>3.5</v>
      </c>
      <c r="G944" s="145">
        <v>5</v>
      </c>
      <c r="H944" s="145"/>
      <c r="I944" s="152"/>
      <c r="J944" s="144">
        <v>0</v>
      </c>
      <c r="K944" s="121">
        <v>50446</v>
      </c>
      <c r="L944" s="80">
        <f t="shared" si="123"/>
        <v>0</v>
      </c>
      <c r="M944" s="186"/>
      <c r="N944" s="186"/>
      <c r="O944" s="186"/>
      <c r="P944" s="186">
        <f t="shared" si="124"/>
        <v>40100</v>
      </c>
      <c r="Q944" s="186">
        <f t="shared" si="125"/>
        <v>40100</v>
      </c>
      <c r="R944" s="186">
        <f t="shared" si="126"/>
        <v>40100</v>
      </c>
      <c r="S944" s="204" t="s">
        <v>1992</v>
      </c>
      <c r="T944" s="204" t="s">
        <v>1992</v>
      </c>
      <c r="U944" s="137"/>
      <c r="V944" s="137"/>
      <c r="W944" s="137"/>
      <c r="X944" s="119">
        <f t="shared" si="127"/>
        <v>20637</v>
      </c>
      <c r="Y944" s="119">
        <f t="shared" si="128"/>
        <v>8025.5000000000009</v>
      </c>
      <c r="Z944" s="119">
        <f t="shared" si="129"/>
        <v>11465</v>
      </c>
    </row>
    <row r="945" spans="1:26">
      <c r="A945" s="144">
        <f>IF(D945="","",SUBTOTAL(3,$D$11:D945))</f>
        <v>744</v>
      </c>
      <c r="B945" s="144" t="s">
        <v>1564</v>
      </c>
      <c r="C945" s="149" t="s">
        <v>1565</v>
      </c>
      <c r="D945" s="145">
        <v>220</v>
      </c>
      <c r="E945" s="145">
        <v>10</v>
      </c>
      <c r="F945" s="152">
        <v>3.5</v>
      </c>
      <c r="G945" s="145">
        <v>5</v>
      </c>
      <c r="H945" s="145"/>
      <c r="I945" s="152"/>
      <c r="J945" s="144">
        <v>0</v>
      </c>
      <c r="K945" s="121">
        <v>86332</v>
      </c>
      <c r="L945" s="80">
        <f t="shared" si="123"/>
        <v>0</v>
      </c>
      <c r="M945" s="186"/>
      <c r="N945" s="186"/>
      <c r="O945" s="186"/>
      <c r="P945" s="186">
        <f t="shared" si="124"/>
        <v>68700</v>
      </c>
      <c r="Q945" s="186">
        <f t="shared" si="125"/>
        <v>68700</v>
      </c>
      <c r="R945" s="186">
        <f t="shared" si="126"/>
        <v>68700</v>
      </c>
      <c r="S945" s="204" t="s">
        <v>1992</v>
      </c>
      <c r="T945" s="204" t="s">
        <v>1992</v>
      </c>
      <c r="U945" s="137"/>
      <c r="V945" s="137"/>
      <c r="W945" s="137"/>
      <c r="X945" s="119">
        <f t="shared" si="127"/>
        <v>35317.63636363636</v>
      </c>
      <c r="Y945" s="119">
        <f t="shared" si="128"/>
        <v>13734.636363636366</v>
      </c>
      <c r="Z945" s="119">
        <f t="shared" si="129"/>
        <v>19620.909090909092</v>
      </c>
    </row>
    <row r="946" spans="1:26">
      <c r="A946" s="144">
        <f>IF(D946="","",SUBTOTAL(3,$D$11:D946))</f>
        <v>745</v>
      </c>
      <c r="B946" s="163" t="s">
        <v>1566</v>
      </c>
      <c r="C946" s="164" t="s">
        <v>1567</v>
      </c>
      <c r="D946" s="165">
        <v>220</v>
      </c>
      <c r="E946" s="165">
        <v>10</v>
      </c>
      <c r="F946" s="166">
        <v>3.5</v>
      </c>
      <c r="G946" s="165">
        <v>5</v>
      </c>
      <c r="H946" s="165"/>
      <c r="I946" s="166"/>
      <c r="J946" s="144">
        <v>0</v>
      </c>
      <c r="K946" s="122">
        <v>499762</v>
      </c>
      <c r="L946" s="80">
        <f t="shared" si="123"/>
        <v>0</v>
      </c>
      <c r="M946" s="186"/>
      <c r="N946" s="186"/>
      <c r="O946" s="186"/>
      <c r="P946" s="186">
        <f t="shared" si="124"/>
        <v>397500</v>
      </c>
      <c r="Q946" s="186">
        <f t="shared" si="125"/>
        <v>397500</v>
      </c>
      <c r="R946" s="186">
        <f t="shared" si="126"/>
        <v>397500</v>
      </c>
      <c r="S946" s="204" t="s">
        <v>1992</v>
      </c>
      <c r="T946" s="204" t="s">
        <v>1992</v>
      </c>
      <c r="U946" s="167"/>
      <c r="V946" s="167"/>
      <c r="W946" s="167"/>
      <c r="X946" s="119">
        <f t="shared" si="127"/>
        <v>204448.09090909091</v>
      </c>
      <c r="Y946" s="119">
        <f t="shared" si="128"/>
        <v>79507.590909090912</v>
      </c>
      <c r="Z946" s="119">
        <f t="shared" si="129"/>
        <v>113582.27272727272</v>
      </c>
    </row>
    <row r="947" spans="1:26" hidden="1">
      <c r="A947" s="144" t="str">
        <f>IF(D947="","",SUBTOTAL(3,$D$11:D947))</f>
        <v/>
      </c>
      <c r="B947" s="168"/>
      <c r="C947" s="169" t="s">
        <v>1817</v>
      </c>
      <c r="D947" s="168"/>
      <c r="E947" s="168"/>
      <c r="F947" s="168"/>
      <c r="G947" s="168"/>
      <c r="H947" s="168"/>
      <c r="I947" s="168"/>
      <c r="J947" s="144"/>
      <c r="K947" s="123"/>
      <c r="L947" s="80">
        <f t="shared" si="123"/>
        <v>0</v>
      </c>
      <c r="M947" s="186"/>
      <c r="N947" s="186"/>
      <c r="O947" s="186"/>
      <c r="P947" s="186"/>
      <c r="Q947" s="186"/>
      <c r="R947" s="186"/>
      <c r="S947" s="204" t="s">
        <v>1992</v>
      </c>
      <c r="T947" s="204" t="s">
        <v>1992</v>
      </c>
      <c r="X947" s="119" t="str">
        <f t="shared" si="127"/>
        <v/>
      </c>
      <c r="Y947" s="119"/>
      <c r="Z947" s="119"/>
    </row>
    <row r="948" spans="1:26" ht="31.5" hidden="1">
      <c r="A948" s="144">
        <f>IF(D948="","",SUBTOTAL(3,$D$11:D948))</f>
        <v>745</v>
      </c>
      <c r="B948" s="144" t="s">
        <v>1771</v>
      </c>
      <c r="C948" s="149" t="s">
        <v>1772</v>
      </c>
      <c r="D948" s="145">
        <v>180</v>
      </c>
      <c r="E948" s="145">
        <v>17</v>
      </c>
      <c r="F948" s="152">
        <v>4.7</v>
      </c>
      <c r="G948" s="145">
        <v>5</v>
      </c>
      <c r="H948" s="145">
        <v>4</v>
      </c>
      <c r="I948" s="152" t="s">
        <v>188</v>
      </c>
      <c r="J948" s="144"/>
      <c r="K948" s="121">
        <v>3200</v>
      </c>
      <c r="L948" s="80">
        <f t="shared" si="123"/>
        <v>9257.0751000000018</v>
      </c>
      <c r="M948" s="186" t="str" cm="1">
        <f t="array" ref="M948">IF(OR($B948="",$S948="",$T948=""),"",IFERROR(IF($S948&lt;&gt;SUMPRODUCT(IFERROR(--MID($T948,SEARCH('Nhân công vận hành'!$A$3:$A$100,$T948)-1,1),0)),"",SUMPRODUCT(IFERROR(--MID($T948,SEARCH('Nhân công vận hành'!$A$3:$A$100,$T948)-1,1),0),'Nhân công vận hành'!#REF!)),""))</f>
        <v/>
      </c>
      <c r="N948" s="186" cm="1">
        <f t="array" ref="N948">IF(OR($B948="",$S948="",$T948=""),"",IFERROR(IF($S948&lt;&gt;SUMPRODUCT(IFERROR(--MID($T948,SEARCH('Nhân công vận hành'!$A$3:$A$100,$T948)-1,1),0)),"",SUMPRODUCT(IFERROR(--MID($T948,SEARCH('Nhân công vận hành'!$A$3:$A$100,$T948)-1,1),0),'Nhân công vận hành'!$E$3:$E$100)),""))</f>
        <v>322000</v>
      </c>
      <c r="O948" s="186" cm="1">
        <f t="array" ref="O948">IF(OR($B948="",$S948="",$T948=""),"",IFERROR(IF($S948&lt;&gt;SUMPRODUCT(IFERROR(--MID($T948,SEARCH('Nhân công vận hành'!$A$3:$A$100,$T948)-1,1),0)),"",SUMPRODUCT(IFERROR(--MID($T948,SEARCH('Nhân công vận hành'!$A$3:$A$100,$T948)-1,1),0),'Nhân công vận hành'!$F$3:$F$100)),""))</f>
        <v>308000</v>
      </c>
      <c r="P948" s="186" t="e">
        <f t="shared" si="124"/>
        <v>#VALUE!</v>
      </c>
      <c r="Q948" s="186">
        <f t="shared" si="125"/>
        <v>336000</v>
      </c>
      <c r="R948" s="186">
        <f t="shared" si="126"/>
        <v>322000</v>
      </c>
      <c r="S948" s="204">
        <v>1</v>
      </c>
      <c r="T948" s="204" t="s">
        <v>1993</v>
      </c>
      <c r="U948" s="137">
        <f>H948</f>
        <v>4</v>
      </c>
      <c r="V948" s="137"/>
      <c r="W948" s="137"/>
      <c r="X948" s="119">
        <f t="shared" si="127"/>
        <v>3022.2222222222222</v>
      </c>
      <c r="Y948" s="119">
        <f t="shared" si="128"/>
        <v>835.55555555555554</v>
      </c>
      <c r="Z948" s="119">
        <f t="shared" si="129"/>
        <v>888.88888888888891</v>
      </c>
    </row>
    <row r="949" spans="1:26" ht="31.5" hidden="1">
      <c r="A949" s="144">
        <f>IF(D949="","",SUBTOTAL(3,$D$11:D949))</f>
        <v>745</v>
      </c>
      <c r="B949" s="144" t="s">
        <v>1790</v>
      </c>
      <c r="C949" s="149" t="s">
        <v>1773</v>
      </c>
      <c r="D949" s="145">
        <v>150</v>
      </c>
      <c r="E949" s="145">
        <v>17</v>
      </c>
      <c r="F949" s="152">
        <v>4.7</v>
      </c>
      <c r="G949" s="145">
        <v>5</v>
      </c>
      <c r="H949" s="145">
        <v>12</v>
      </c>
      <c r="I949" s="152" t="s">
        <v>188</v>
      </c>
      <c r="J949" s="144"/>
      <c r="K949" s="121">
        <v>6100</v>
      </c>
      <c r="L949" s="80">
        <f t="shared" si="123"/>
        <v>27771.225300000006</v>
      </c>
      <c r="M949" s="186" t="str" cm="1">
        <f t="array" ref="M949">IF(OR($B949="",$S949="",$T949=""),"",IFERROR(IF($S949&lt;&gt;SUMPRODUCT(IFERROR(--MID($T949,SEARCH('Nhân công vận hành'!$A$3:$A$100,$T949)-1,1),0)),"",SUMPRODUCT(IFERROR(--MID($T949,SEARCH('Nhân công vận hành'!$A$3:$A$100,$T949)-1,1),0),'Nhân công vận hành'!#REF!)),""))</f>
        <v/>
      </c>
      <c r="N949" s="186" cm="1">
        <f t="array" ref="N949">IF(OR($B949="",$S949="",$T949=""),"",IFERROR(IF($S949&lt;&gt;SUMPRODUCT(IFERROR(--MID($T949,SEARCH('Nhân công vận hành'!$A$3:$A$100,$T949)-1,1),0)),"",SUMPRODUCT(IFERROR(--MID($T949,SEARCH('Nhân công vận hành'!$A$3:$A$100,$T949)-1,1),0),'Nhân công vận hành'!$E$3:$E$100)),""))</f>
        <v>322000</v>
      </c>
      <c r="O949" s="186" cm="1">
        <f t="array" ref="O949">IF(OR($B949="",$S949="",$T949=""),"",IFERROR(IF($S949&lt;&gt;SUMPRODUCT(IFERROR(--MID($T949,SEARCH('Nhân công vận hành'!$A$3:$A$100,$T949)-1,1),0)),"",SUMPRODUCT(IFERROR(--MID($T949,SEARCH('Nhân công vận hành'!$A$3:$A$100,$T949)-1,1),0),'Nhân công vận hành'!$F$3:$F$100)),""))</f>
        <v>308000</v>
      </c>
      <c r="P949" s="186" t="e">
        <f t="shared" si="124"/>
        <v>#VALUE!</v>
      </c>
      <c r="Q949" s="186">
        <f t="shared" si="125"/>
        <v>360600</v>
      </c>
      <c r="R949" s="186">
        <f t="shared" si="126"/>
        <v>346600</v>
      </c>
      <c r="S949" s="204">
        <v>1</v>
      </c>
      <c r="T949" s="204" t="s">
        <v>1993</v>
      </c>
      <c r="U949" s="137">
        <f>H949</f>
        <v>12</v>
      </c>
      <c r="V949" s="137"/>
      <c r="W949" s="137"/>
      <c r="X949" s="119">
        <f t="shared" si="127"/>
        <v>6913.3333333333339</v>
      </c>
      <c r="Y949" s="119">
        <f t="shared" si="128"/>
        <v>1911.3333333333333</v>
      </c>
      <c r="Z949" s="119">
        <f t="shared" si="129"/>
        <v>2033.3333333333333</v>
      </c>
    </row>
    <row r="950" spans="1:26" hidden="1">
      <c r="A950" s="144">
        <f>IF(D950="","",SUBTOTAL(3,$D$11:D950))</f>
        <v>745</v>
      </c>
      <c r="B950" s="144" t="s">
        <v>1791</v>
      </c>
      <c r="C950" s="149" t="s">
        <v>1774</v>
      </c>
      <c r="D950" s="145">
        <v>280</v>
      </c>
      <c r="E950" s="145">
        <v>17</v>
      </c>
      <c r="F950" s="152">
        <v>9</v>
      </c>
      <c r="G950" s="145">
        <v>6</v>
      </c>
      <c r="H950" s="145">
        <v>41</v>
      </c>
      <c r="I950" s="152" t="s">
        <v>15</v>
      </c>
      <c r="J950" s="144"/>
      <c r="K950" s="121">
        <v>638800</v>
      </c>
      <c r="L950" s="80">
        <f t="shared" si="123"/>
        <v>855733.36363636353</v>
      </c>
      <c r="M950" s="186" t="str" cm="1">
        <f t="array" ref="M950">IF(OR($B950="",$S950="",$T950=""),"",IFERROR(IF($S950&lt;&gt;SUMPRODUCT(IFERROR(--MID($T950,SEARCH('Nhân công vận hành'!$A$3:$A$100,$T950)-1,1),0)),"",SUMPRODUCT(IFERROR(--MID($T950,SEARCH('Nhân công vận hành'!$A$3:$A$100,$T950)-1,1),0),'Nhân công vận hành'!#REF!)),""))</f>
        <v/>
      </c>
      <c r="N950" s="186" cm="1">
        <f t="array" ref="N950">IF(OR($B950="",$S950="",$T950=""),"",IFERROR(IF($S950&lt;&gt;SUMPRODUCT(IFERROR(--MID($T950,SEARCH('Nhân công vận hành'!$A$3:$A$100,$T950)-1,1),0)),"",SUMPRODUCT(IFERROR(--MID($T950,SEARCH('Nhân công vận hành'!$A$3:$A$100,$T950)-1,1),0),'Nhân công vận hành'!$E$3:$E$100)),""))</f>
        <v>302000</v>
      </c>
      <c r="O950" s="186" cm="1">
        <f t="array" ref="O950">IF(OR($B950="",$S950="",$T950=""),"",IFERROR(IF($S950&lt;&gt;SUMPRODUCT(IFERROR(--MID($T950,SEARCH('Nhân công vận hành'!$A$3:$A$100,$T950)-1,1),0)),"",SUMPRODUCT(IFERROR(--MID($T950,SEARCH('Nhân công vận hành'!$A$3:$A$100,$T950)-1,1),0),'Nhân công vận hành'!$F$3:$F$100)),""))</f>
        <v>289000</v>
      </c>
      <c r="P950" s="186" t="e">
        <f t="shared" si="124"/>
        <v>#VALUE!</v>
      </c>
      <c r="Q950" s="186">
        <f t="shared" si="125"/>
        <v>1849000</v>
      </c>
      <c r="R950" s="186">
        <f t="shared" si="126"/>
        <v>1836000</v>
      </c>
      <c r="S950" s="204">
        <v>1</v>
      </c>
      <c r="T950" s="204" t="s">
        <v>2002</v>
      </c>
      <c r="U950" s="137"/>
      <c r="V950" s="137"/>
      <c r="W950" s="137">
        <f>H950</f>
        <v>41</v>
      </c>
      <c r="X950" s="119">
        <f t="shared" si="127"/>
        <v>349058.57142857142</v>
      </c>
      <c r="Y950" s="119">
        <f t="shared" si="128"/>
        <v>205328.57142857142</v>
      </c>
      <c r="Z950" s="119">
        <f t="shared" si="129"/>
        <v>136885.71428571429</v>
      </c>
    </row>
    <row r="951" spans="1:26" hidden="1">
      <c r="A951" s="144">
        <f>IF(D951="","",SUBTOTAL(3,$D$11:D951))</f>
        <v>745</v>
      </c>
      <c r="B951" s="144" t="s">
        <v>1792</v>
      </c>
      <c r="C951" s="149" t="s">
        <v>1775</v>
      </c>
      <c r="D951" s="145">
        <v>280</v>
      </c>
      <c r="E951" s="145">
        <v>17</v>
      </c>
      <c r="F951" s="152">
        <v>8.5</v>
      </c>
      <c r="G951" s="145">
        <v>6</v>
      </c>
      <c r="H951" s="145">
        <v>51</v>
      </c>
      <c r="I951" s="152" t="s">
        <v>15</v>
      </c>
      <c r="J951" s="144"/>
      <c r="K951" s="121">
        <v>733200</v>
      </c>
      <c r="L951" s="80">
        <f t="shared" si="123"/>
        <v>1064448.8181818181</v>
      </c>
      <c r="M951" s="186" t="str" cm="1">
        <f t="array" ref="M951">IF(OR($B951="",$S951="",$T951=""),"",IFERROR(IF($S951&lt;&gt;SUMPRODUCT(IFERROR(--MID($T951,SEARCH('Nhân công vận hành'!$A$3:$A$100,$T951)-1,1),0)),"",SUMPRODUCT(IFERROR(--MID($T951,SEARCH('Nhân công vận hành'!$A$3:$A$100,$T951)-1,1),0),'Nhân công vận hành'!#REF!)),""))</f>
        <v/>
      </c>
      <c r="N951" s="186" cm="1">
        <f t="array" ref="N951">IF(OR($B951="",$S951="",$T951=""),"",IFERROR(IF($S951&lt;&gt;SUMPRODUCT(IFERROR(--MID($T951,SEARCH('Nhân công vận hành'!$A$3:$A$100,$T951)-1,1),0)),"",SUMPRODUCT(IFERROR(--MID($T951,SEARCH('Nhân công vận hành'!$A$3:$A$100,$T951)-1,1),0),'Nhân công vận hành'!$E$3:$E$100)),""))</f>
        <v>302000</v>
      </c>
      <c r="O951" s="186" cm="1">
        <f t="array" ref="O951">IF(OR($B951="",$S951="",$T951=""),"",IFERROR(IF($S951&lt;&gt;SUMPRODUCT(IFERROR(--MID($T951,SEARCH('Nhân công vận hành'!$A$3:$A$100,$T951)-1,1),0)),"",SUMPRODUCT(IFERROR(--MID($T951,SEARCH('Nhân công vận hành'!$A$3:$A$100,$T951)-1,1),0),'Nhân công vận hành'!$F$3:$F$100)),""))</f>
        <v>289000</v>
      </c>
      <c r="P951" s="186" t="e">
        <f t="shared" si="124"/>
        <v>#VALUE!</v>
      </c>
      <c r="Q951" s="186">
        <f t="shared" si="125"/>
        <v>2146800</v>
      </c>
      <c r="R951" s="186">
        <f t="shared" si="126"/>
        <v>2133800</v>
      </c>
      <c r="S951" s="204">
        <v>1</v>
      </c>
      <c r="T951" s="204" t="s">
        <v>2002</v>
      </c>
      <c r="U951" s="137"/>
      <c r="V951" s="137"/>
      <c r="W951" s="137">
        <f>H951</f>
        <v>51</v>
      </c>
      <c r="X951" s="119">
        <f t="shared" si="127"/>
        <v>400641.42857142864</v>
      </c>
      <c r="Y951" s="119">
        <f t="shared" si="128"/>
        <v>222578.57142857145</v>
      </c>
      <c r="Z951" s="119">
        <f t="shared" si="129"/>
        <v>157114.28571428571</v>
      </c>
    </row>
    <row r="952" spans="1:26" hidden="1">
      <c r="A952" s="144">
        <f>IF(D952="","",SUBTOTAL(3,$D$11:D952))</f>
        <v>745</v>
      </c>
      <c r="B952" s="144" t="s">
        <v>1793</v>
      </c>
      <c r="C952" s="149" t="s">
        <v>1776</v>
      </c>
      <c r="D952" s="145">
        <v>280</v>
      </c>
      <c r="E952" s="145">
        <v>17</v>
      </c>
      <c r="F952" s="152">
        <v>8.5</v>
      </c>
      <c r="G952" s="145">
        <v>6</v>
      </c>
      <c r="H952" s="145">
        <v>65</v>
      </c>
      <c r="I952" s="152" t="s">
        <v>15</v>
      </c>
      <c r="J952" s="144"/>
      <c r="K952" s="121">
        <v>817250</v>
      </c>
      <c r="L952" s="80">
        <f t="shared" si="123"/>
        <v>1356650.4545454544</v>
      </c>
      <c r="M952" s="186" t="str" cm="1">
        <f t="array" ref="M952">IF(OR($B952="",$S952="",$T952=""),"",IFERROR(IF($S952&lt;&gt;SUMPRODUCT(IFERROR(--MID($T952,SEARCH('Nhân công vận hành'!$A$3:$A$100,$T952)-1,1),0)),"",SUMPRODUCT(IFERROR(--MID($T952,SEARCH('Nhân công vận hành'!$A$3:$A$100,$T952)-1,1),0),'Nhân công vận hành'!#REF!)),""))</f>
        <v/>
      </c>
      <c r="N952" s="186" cm="1">
        <f t="array" ref="N952">IF(OR($B952="",$S952="",$T952=""),"",IFERROR(IF($S952&lt;&gt;SUMPRODUCT(IFERROR(--MID($T952,SEARCH('Nhân công vận hành'!$A$3:$A$100,$T952)-1,1),0)),"",SUMPRODUCT(IFERROR(--MID($T952,SEARCH('Nhân công vận hành'!$A$3:$A$100,$T952)-1,1),0),'Nhân công vận hành'!$E$3:$E$100)),""))</f>
        <v>302000</v>
      </c>
      <c r="O952" s="186" cm="1">
        <f t="array" ref="O952">IF(OR($B952="",$S952="",$T952=""),"",IFERROR(IF($S952&lt;&gt;SUMPRODUCT(IFERROR(--MID($T952,SEARCH('Nhân công vận hành'!$A$3:$A$100,$T952)-1,1),0)),"",SUMPRODUCT(IFERROR(--MID($T952,SEARCH('Nhân công vận hành'!$A$3:$A$100,$T952)-1,1),0),'Nhân công vận hành'!$F$3:$F$100)),""))</f>
        <v>289000</v>
      </c>
      <c r="P952" s="186" t="e">
        <f t="shared" si="124"/>
        <v>#VALUE!</v>
      </c>
      <c r="Q952" s="186">
        <f t="shared" si="125"/>
        <v>2528400</v>
      </c>
      <c r="R952" s="186">
        <f t="shared" si="126"/>
        <v>2515400</v>
      </c>
      <c r="S952" s="204">
        <v>1</v>
      </c>
      <c r="T952" s="204" t="s">
        <v>2002</v>
      </c>
      <c r="U952" s="137"/>
      <c r="V952" s="137"/>
      <c r="W952" s="137">
        <f>H952</f>
        <v>65</v>
      </c>
      <c r="X952" s="119">
        <f t="shared" si="127"/>
        <v>446568.75000000006</v>
      </c>
      <c r="Y952" s="119">
        <f t="shared" si="128"/>
        <v>248093.75</v>
      </c>
      <c r="Z952" s="119">
        <f t="shared" si="129"/>
        <v>175125</v>
      </c>
    </row>
    <row r="953" spans="1:26" ht="31.5" hidden="1">
      <c r="A953" s="144">
        <f>IF(D953="","",SUBTOTAL(3,$D$11:D953))</f>
        <v>745</v>
      </c>
      <c r="B953" s="144" t="s">
        <v>1777</v>
      </c>
      <c r="C953" s="149" t="s">
        <v>1778</v>
      </c>
      <c r="D953" s="145" t="s">
        <v>554</v>
      </c>
      <c r="E953" s="145">
        <v>20</v>
      </c>
      <c r="F953" s="152">
        <v>9</v>
      </c>
      <c r="G953" s="145" t="s">
        <v>20</v>
      </c>
      <c r="H953" s="145">
        <v>3</v>
      </c>
      <c r="I953" s="152" t="s">
        <v>1779</v>
      </c>
      <c r="J953" s="144"/>
      <c r="K953" s="121">
        <v>9900</v>
      </c>
      <c r="L953" s="80">
        <f t="shared" si="123"/>
        <v>60142.909090909081</v>
      </c>
      <c r="M953" s="186" t="str" cm="1">
        <f t="array" ref="M953">IF(OR($B953="",$S953="",$T953=""),"",IFERROR(IF($S953&lt;&gt;SUMPRODUCT(IFERROR(--MID($T953,SEARCH('Nhân công vận hành'!$A$3:$A$100,$T953)-1,1),0)),"",SUMPRODUCT(IFERROR(--MID($T953,SEARCH('Nhân công vận hành'!$A$3:$A$100,$T953)-1,1),0),'Nhân công vận hành'!#REF!)),""))</f>
        <v/>
      </c>
      <c r="N953" s="186" cm="1">
        <f t="array" ref="N953">IF(OR($B953="",$S953="",$T953=""),"",IFERROR(IF($S953&lt;&gt;SUMPRODUCT(IFERROR(--MID($T953,SEARCH('Nhân công vận hành'!$A$3:$A$100,$T953)-1,1),0)),"",SUMPRODUCT(IFERROR(--MID($T953,SEARCH('Nhân công vận hành'!$A$3:$A$100,$T953)-1,1),0),'Nhân công vận hành'!$E$3:$E$100)),""))</f>
        <v>644000</v>
      </c>
      <c r="O953" s="186" cm="1">
        <f t="array" ref="O953">IF(OR($B953="",$S953="",$T953=""),"",IFERROR(IF($S953&lt;&gt;SUMPRODUCT(IFERROR(--MID($T953,SEARCH('Nhân công vận hành'!$A$3:$A$100,$T953)-1,1),0)),"",SUMPRODUCT(IFERROR(--MID($T953,SEARCH('Nhân công vận hành'!$A$3:$A$100,$T953)-1,1),0),'Nhân công vận hành'!$F$3:$F$100)),""))</f>
        <v>616000</v>
      </c>
      <c r="P953" s="186" t="e">
        <f t="shared" si="124"/>
        <v>#VALUE!</v>
      </c>
      <c r="Q953" s="186">
        <f t="shared" si="125"/>
        <v>716500</v>
      </c>
      <c r="R953" s="186">
        <f t="shared" si="126"/>
        <v>688500</v>
      </c>
      <c r="S953" s="204">
        <v>2</v>
      </c>
      <c r="T953" s="204" t="s">
        <v>1995</v>
      </c>
      <c r="U953" s="137"/>
      <c r="V953" s="137">
        <f>H953</f>
        <v>3</v>
      </c>
      <c r="W953" s="137"/>
      <c r="X953" s="119">
        <f t="shared" si="127"/>
        <v>7071.4285714285716</v>
      </c>
      <c r="Y953" s="119">
        <f t="shared" si="128"/>
        <v>3182.1428571428573</v>
      </c>
      <c r="Z953" s="119">
        <f t="shared" si="129"/>
        <v>2121.4285714285716</v>
      </c>
    </row>
    <row r="954" spans="1:26" ht="31.5" hidden="1">
      <c r="A954" s="144">
        <f>IF(D954="","",SUBTOTAL(3,$D$11:D954))</f>
        <v>745</v>
      </c>
      <c r="B954" s="144" t="s">
        <v>1780</v>
      </c>
      <c r="C954" s="149" t="s">
        <v>1781</v>
      </c>
      <c r="D954" s="145" t="s">
        <v>554</v>
      </c>
      <c r="E954" s="145">
        <v>17</v>
      </c>
      <c r="F954" s="152">
        <v>7</v>
      </c>
      <c r="G954" s="145" t="s">
        <v>20</v>
      </c>
      <c r="H954" s="145">
        <v>11</v>
      </c>
      <c r="I954" s="152" t="s">
        <v>1779</v>
      </c>
      <c r="J954" s="144"/>
      <c r="K954" s="121">
        <v>92500</v>
      </c>
      <c r="L954" s="80">
        <f t="shared" si="123"/>
        <v>220523.99999999997</v>
      </c>
      <c r="M954" s="186" t="str" cm="1">
        <f t="array" ref="M954">IF(OR($B954="",$S954="",$T954=""),"",IFERROR(IF($S954&lt;&gt;SUMPRODUCT(IFERROR(--MID($T954,SEARCH('Nhân công vận hành'!$A$3:$A$100,$T954)-1,1),0)),"",SUMPRODUCT(IFERROR(--MID($T954,SEARCH('Nhân công vận hành'!$A$3:$A$100,$T954)-1,1),0),'Nhân công vận hành'!#REF!)),""))</f>
        <v/>
      </c>
      <c r="N954" s="186" cm="1">
        <f t="array" ref="N954">IF(OR($B954="",$S954="",$T954=""),"",IFERROR(IF($S954&lt;&gt;SUMPRODUCT(IFERROR(--MID($T954,SEARCH('Nhân công vận hành'!$A$3:$A$100,$T954)-1,1),0)),"",SUMPRODUCT(IFERROR(--MID($T954,SEARCH('Nhân công vận hành'!$A$3:$A$100,$T954)-1,1),0),'Nhân công vận hành'!$E$3:$E$100)),""))</f>
        <v>644000</v>
      </c>
      <c r="O954" s="186" cm="1">
        <f t="array" ref="O954">IF(OR($B954="",$S954="",$T954=""),"",IFERROR(IF($S954&lt;&gt;SUMPRODUCT(IFERROR(--MID($T954,SEARCH('Nhân công vận hành'!$A$3:$A$100,$T954)-1,1),0)),"",SUMPRODUCT(IFERROR(--MID($T954,SEARCH('Nhân công vận hành'!$A$3:$A$100,$T954)-1,1),0),'Nhân công vận hành'!$F$3:$F$100)),""))</f>
        <v>616000</v>
      </c>
      <c r="P954" s="186" t="e">
        <f t="shared" si="124"/>
        <v>#VALUE!</v>
      </c>
      <c r="Q954" s="186">
        <f t="shared" si="125"/>
        <v>958000</v>
      </c>
      <c r="R954" s="186">
        <f t="shared" si="126"/>
        <v>930000</v>
      </c>
      <c r="S954" s="204">
        <v>2</v>
      </c>
      <c r="T954" s="204" t="s">
        <v>1995</v>
      </c>
      <c r="U954" s="137"/>
      <c r="V954" s="137">
        <f>H954</f>
        <v>11</v>
      </c>
      <c r="W954" s="137"/>
      <c r="X954" s="119">
        <f t="shared" si="127"/>
        <v>50544.642857142862</v>
      </c>
      <c r="Y954" s="119">
        <f t="shared" si="128"/>
        <v>23125.000000000004</v>
      </c>
      <c r="Z954" s="119">
        <f t="shared" si="129"/>
        <v>19821.428571428572</v>
      </c>
    </row>
    <row r="955" spans="1:26" ht="47.25" hidden="1">
      <c r="A955" s="144">
        <f>IF(D955="","",SUBTOTAL(3,$D$11:D955))</f>
        <v>745</v>
      </c>
      <c r="B955" s="144" t="s">
        <v>1782</v>
      </c>
      <c r="C955" s="149" t="s">
        <v>1783</v>
      </c>
      <c r="D955" s="145" t="s">
        <v>554</v>
      </c>
      <c r="E955" s="145">
        <v>14</v>
      </c>
      <c r="F955" s="152">
        <v>5.5</v>
      </c>
      <c r="G955" s="145" t="s">
        <v>20</v>
      </c>
      <c r="H955" s="145"/>
      <c r="I955" s="152"/>
      <c r="J955" s="144"/>
      <c r="K955" s="121">
        <v>9935900</v>
      </c>
      <c r="L955" s="80">
        <f t="shared" si="123"/>
        <v>0</v>
      </c>
      <c r="M955" s="186" t="str" cm="1">
        <f t="array" ref="M955">IF(OR($B955="",$S955="",$T955=""),"",IFERROR(IF($S955&lt;&gt;SUMPRODUCT(IFERROR(--MID($T955,SEARCH('Nhân công vận hành'!$A$3:$A$100,$T955)-1,1),0)),"",SUMPRODUCT(IFERROR(--MID($T955,SEARCH('Nhân công vận hành'!$A$3:$A$100,$T955)-1,1),0),'Nhân công vận hành'!#REF!)),""))</f>
        <v/>
      </c>
      <c r="N955" s="186" cm="1">
        <f t="array" ref="N955">IF(OR($B955="",$S955="",$T955=""),"",IFERROR(IF($S955&lt;&gt;SUMPRODUCT(IFERROR(--MID($T955,SEARCH('Nhân công vận hành'!$A$3:$A$100,$T955)-1,1),0)),"",SUMPRODUCT(IFERROR(--MID($T955,SEARCH('Nhân công vận hành'!$A$3:$A$100,$T955)-1,1),0),'Nhân công vận hành'!$E$3:$E$100)),""))</f>
        <v>1288000</v>
      </c>
      <c r="O955" s="186" cm="1">
        <f t="array" ref="O955">IF(OR($B955="",$S955="",$T955=""),"",IFERROR(IF($S955&lt;&gt;SUMPRODUCT(IFERROR(--MID($T955,SEARCH('Nhân công vận hành'!$A$3:$A$100,$T955)-1,1),0)),"",SUMPRODUCT(IFERROR(--MID($T955,SEARCH('Nhân công vận hành'!$A$3:$A$100,$T955)-1,1),0),'Nhân công vận hành'!$F$3:$F$100)),""))</f>
        <v>1232000</v>
      </c>
      <c r="P955" s="186" t="e">
        <f t="shared" si="124"/>
        <v>#VALUE!</v>
      </c>
      <c r="Q955" s="186">
        <f t="shared" si="125"/>
        <v>9840000</v>
      </c>
      <c r="R955" s="186">
        <f t="shared" si="126"/>
        <v>9784000</v>
      </c>
      <c r="S955" s="204">
        <v>4</v>
      </c>
      <c r="T955" s="204" t="s">
        <v>1999</v>
      </c>
      <c r="U955" s="137"/>
      <c r="V955" s="137"/>
      <c r="W955" s="137"/>
      <c r="X955" s="119">
        <f t="shared" si="127"/>
        <v>4471155</v>
      </c>
      <c r="Y955" s="119">
        <f t="shared" si="128"/>
        <v>1951694.642857143</v>
      </c>
      <c r="Z955" s="119">
        <f t="shared" si="129"/>
        <v>2129121.4285714286</v>
      </c>
    </row>
    <row r="956" spans="1:26" ht="31.5" hidden="1">
      <c r="A956" s="144">
        <f>IF(D956="","",SUBTOTAL(3,$D$11:D956))</f>
        <v>745</v>
      </c>
      <c r="B956" s="144" t="s">
        <v>1784</v>
      </c>
      <c r="C956" s="149" t="s">
        <v>1785</v>
      </c>
      <c r="D956" s="145" t="s">
        <v>554</v>
      </c>
      <c r="E956" s="145">
        <v>17</v>
      </c>
      <c r="F956" s="152">
        <v>9</v>
      </c>
      <c r="G956" s="145" t="s">
        <v>20</v>
      </c>
      <c r="H956" s="145">
        <v>45</v>
      </c>
      <c r="I956" s="152" t="s">
        <v>15</v>
      </c>
      <c r="J956" s="144"/>
      <c r="K956" s="121">
        <v>650000</v>
      </c>
      <c r="L956" s="80">
        <f t="shared" si="123"/>
        <v>939219.5454545453</v>
      </c>
      <c r="M956" s="186" t="str" cm="1">
        <f t="array" ref="M956">IF(OR($B956="",$S956="",$T956=""),"",IFERROR(IF($S956&lt;&gt;SUMPRODUCT(IFERROR(--MID($T956,SEARCH('Nhân công vận hành'!$A$3:$A$100,$T956)-1,1),0)),"",SUMPRODUCT(IFERROR(--MID($T956,SEARCH('Nhân công vận hành'!$A$3:$A$100,$T956)-1,1),0),'Nhân công vận hành'!#REF!)),""))</f>
        <v/>
      </c>
      <c r="N956" s="186" cm="1">
        <f t="array" ref="N956">IF(OR($B956="",$S956="",$T956=""),"",IFERROR(IF($S956&lt;&gt;SUMPRODUCT(IFERROR(--MID($T956,SEARCH('Nhân công vận hành'!$A$3:$A$100,$T956)-1,1),0)),"",SUMPRODUCT(IFERROR(--MID($T956,SEARCH('Nhân công vận hành'!$A$3:$A$100,$T956)-1,1),0),'Nhân công vận hành'!$E$3:$E$100)),""))</f>
        <v>302000</v>
      </c>
      <c r="O956" s="186" cm="1">
        <f t="array" ref="O956">IF(OR($B956="",$S956="",$T956=""),"",IFERROR(IF($S956&lt;&gt;SUMPRODUCT(IFERROR(--MID($T956,SEARCH('Nhân công vận hành'!$A$3:$A$100,$T956)-1,1),0)),"",SUMPRODUCT(IFERROR(--MID($T956,SEARCH('Nhân công vận hành'!$A$3:$A$100,$T956)-1,1),0),'Nhân công vận hành'!$F$3:$F$100)),""))</f>
        <v>289000</v>
      </c>
      <c r="P956" s="186" t="e">
        <f t="shared" si="124"/>
        <v>#VALUE!</v>
      </c>
      <c r="Q956" s="186">
        <f t="shared" si="125"/>
        <v>1944600</v>
      </c>
      <c r="R956" s="186">
        <f t="shared" si="126"/>
        <v>1931600</v>
      </c>
      <c r="S956" s="204">
        <v>1</v>
      </c>
      <c r="T956" s="204" t="s">
        <v>2002</v>
      </c>
      <c r="U956" s="137"/>
      <c r="V956" s="137"/>
      <c r="W956" s="137">
        <f>H956</f>
        <v>45</v>
      </c>
      <c r="X956" s="119">
        <f t="shared" si="127"/>
        <v>355178.57142857142</v>
      </c>
      <c r="Y956" s="119">
        <f t="shared" si="128"/>
        <v>208928.57142857142</v>
      </c>
      <c r="Z956" s="119">
        <f t="shared" si="129"/>
        <v>139285.71428571429</v>
      </c>
    </row>
    <row r="957" spans="1:26" ht="31.5" hidden="1">
      <c r="A957" s="144">
        <f>IF(D957="","",SUBTOTAL(3,$D$11:D957))</f>
        <v>745</v>
      </c>
      <c r="B957" s="144" t="s">
        <v>1786</v>
      </c>
      <c r="C957" s="149" t="s">
        <v>1787</v>
      </c>
      <c r="D957" s="145" t="s">
        <v>554</v>
      </c>
      <c r="E957" s="145">
        <v>17</v>
      </c>
      <c r="F957" s="152">
        <v>8.5</v>
      </c>
      <c r="G957" s="145" t="s">
        <v>20</v>
      </c>
      <c r="H957" s="145">
        <v>52</v>
      </c>
      <c r="I957" s="152" t="s">
        <v>15</v>
      </c>
      <c r="J957" s="144"/>
      <c r="K957" s="121">
        <v>750000</v>
      </c>
      <c r="L957" s="80">
        <f t="shared" si="123"/>
        <v>1085320.3636363635</v>
      </c>
      <c r="M957" s="186" t="str" cm="1">
        <f t="array" ref="M957">IF(OR($B957="",$S957="",$T957=""),"",IFERROR(IF($S957&lt;&gt;SUMPRODUCT(IFERROR(--MID($T957,SEARCH('Nhân công vận hành'!$A$3:$A$100,$T957)-1,1),0)),"",SUMPRODUCT(IFERROR(--MID($T957,SEARCH('Nhân công vận hành'!$A$3:$A$100,$T957)-1,1),0),'Nhân công vận hành'!#REF!)),""))</f>
        <v/>
      </c>
      <c r="N957" s="186" cm="1">
        <f t="array" ref="N957">IF(OR($B957="",$S957="",$T957=""),"",IFERROR(IF($S957&lt;&gt;SUMPRODUCT(IFERROR(--MID($T957,SEARCH('Nhân công vận hành'!$A$3:$A$100,$T957)-1,1),0)),"",SUMPRODUCT(IFERROR(--MID($T957,SEARCH('Nhân công vận hành'!$A$3:$A$100,$T957)-1,1),0),'Nhân công vận hành'!$E$3:$E$100)),""))</f>
        <v>302000</v>
      </c>
      <c r="O957" s="186" cm="1">
        <f t="array" ref="O957">IF(OR($B957="",$S957="",$T957=""),"",IFERROR(IF($S957&lt;&gt;SUMPRODUCT(IFERROR(--MID($T957,SEARCH('Nhân công vận hành'!$A$3:$A$100,$T957)-1,1),0)),"",SUMPRODUCT(IFERROR(--MID($T957,SEARCH('Nhân công vận hành'!$A$3:$A$100,$T957)-1,1),0),'Nhân công vận hành'!$F$3:$F$100)),""))</f>
        <v>289000</v>
      </c>
      <c r="P957" s="186" t="e">
        <f t="shared" si="124"/>
        <v>#VALUE!</v>
      </c>
      <c r="Q957" s="186">
        <f t="shared" si="125"/>
        <v>2185500</v>
      </c>
      <c r="R957" s="186">
        <f t="shared" si="126"/>
        <v>2172500</v>
      </c>
      <c r="S957" s="204">
        <v>1</v>
      </c>
      <c r="T957" s="204" t="s">
        <v>2002</v>
      </c>
      <c r="U957" s="137"/>
      <c r="V957" s="137"/>
      <c r="W957" s="137">
        <f>H957</f>
        <v>52</v>
      </c>
      <c r="X957" s="119">
        <f t="shared" si="127"/>
        <v>409821.42857142864</v>
      </c>
      <c r="Y957" s="119">
        <f t="shared" si="128"/>
        <v>227678.57142857145</v>
      </c>
      <c r="Z957" s="119">
        <f t="shared" si="129"/>
        <v>160714.28571428571</v>
      </c>
    </row>
    <row r="958" spans="1:26" hidden="1">
      <c r="A958" s="144">
        <f>IF(D958="","",SUBTOTAL(3,$D$11:D958))</f>
        <v>745</v>
      </c>
      <c r="B958" s="144" t="s">
        <v>1788</v>
      </c>
      <c r="C958" s="149" t="s">
        <v>1789</v>
      </c>
      <c r="D958" s="145" t="s">
        <v>554</v>
      </c>
      <c r="E958" s="145">
        <v>17</v>
      </c>
      <c r="F958" s="152">
        <v>8.5</v>
      </c>
      <c r="G958" s="145" t="s">
        <v>20</v>
      </c>
      <c r="H958" s="145">
        <v>65</v>
      </c>
      <c r="I958" s="152" t="s">
        <v>15</v>
      </c>
      <c r="J958" s="144"/>
      <c r="K958" s="121">
        <v>953500</v>
      </c>
      <c r="L958" s="80">
        <f t="shared" si="123"/>
        <v>1356650.4545454544</v>
      </c>
      <c r="M958" s="186" t="str" cm="1">
        <f t="array" ref="M958">IF(OR($B958="",$S958="",$T958=""),"",IFERROR(IF($S958&lt;&gt;SUMPRODUCT(IFERROR(--MID($T958,SEARCH('Nhân công vận hành'!$A$3:$A$100,$T958)-1,1),0)),"",SUMPRODUCT(IFERROR(--MID($T958,SEARCH('Nhân công vận hành'!$A$3:$A$100,$T958)-1,1),0),'Nhân công vận hành'!#REF!)),""))</f>
        <v/>
      </c>
      <c r="N958" s="186" cm="1">
        <f t="array" ref="N958">IF(OR($B958="",$S958="",$T958=""),"",IFERROR(IF($S958&lt;&gt;SUMPRODUCT(IFERROR(--MID($T958,SEARCH('Nhân công vận hành'!$A$3:$A$100,$T958)-1,1),0)),"",SUMPRODUCT(IFERROR(--MID($T958,SEARCH('Nhân công vận hành'!$A$3:$A$100,$T958)-1,1),0),'Nhân công vận hành'!$E$3:$E$100)),""))</f>
        <v>302000</v>
      </c>
      <c r="O958" s="186" cm="1">
        <f t="array" ref="O958">IF(OR($B958="",$S958="",$T958=""),"",IFERROR(IF($S958&lt;&gt;SUMPRODUCT(IFERROR(--MID($T958,SEARCH('Nhân công vận hành'!$A$3:$A$100,$T958)-1,1),0)),"",SUMPRODUCT(IFERROR(--MID($T958,SEARCH('Nhân công vận hành'!$A$3:$A$100,$T958)-1,1),0),'Nhân công vận hành'!$F$3:$F$100)),""))</f>
        <v>289000</v>
      </c>
      <c r="P958" s="186" t="e">
        <f t="shared" si="124"/>
        <v>#VALUE!</v>
      </c>
      <c r="Q958" s="186">
        <f t="shared" si="125"/>
        <v>2673400</v>
      </c>
      <c r="R958" s="186">
        <f t="shared" si="126"/>
        <v>2660400</v>
      </c>
      <c r="S958" s="204">
        <v>1</v>
      </c>
      <c r="T958" s="204" t="s">
        <v>2002</v>
      </c>
      <c r="U958" s="137"/>
      <c r="V958" s="137"/>
      <c r="W958" s="137">
        <f>H958</f>
        <v>65</v>
      </c>
      <c r="X958" s="119">
        <f t="shared" si="127"/>
        <v>521019.64285714284</v>
      </c>
      <c r="Y958" s="119">
        <f t="shared" si="128"/>
        <v>289455.35714285716</v>
      </c>
      <c r="Z958" s="119">
        <f t="shared" si="129"/>
        <v>204321.42857142858</v>
      </c>
    </row>
    <row r="959" spans="1:26" hidden="1">
      <c r="A959" s="144">
        <f>IF(D959="","",SUBTOTAL(3,$D$11:D959))</f>
        <v>745</v>
      </c>
      <c r="B959" s="144" t="s">
        <v>1801</v>
      </c>
      <c r="C959" s="149" t="s">
        <v>1802</v>
      </c>
      <c r="D959" s="145">
        <v>150</v>
      </c>
      <c r="E959" s="145">
        <v>16</v>
      </c>
      <c r="F959" s="152">
        <v>4.2</v>
      </c>
      <c r="G959" s="145">
        <v>5</v>
      </c>
      <c r="H959" s="145">
        <v>72</v>
      </c>
      <c r="I959" s="152" t="s">
        <v>188</v>
      </c>
      <c r="J959" s="144"/>
      <c r="K959" s="121">
        <v>39700</v>
      </c>
      <c r="L959" s="80">
        <f t="shared" si="123"/>
        <v>166627.35180000003</v>
      </c>
      <c r="M959" s="186" t="str" cm="1">
        <f t="array" ref="M959">IF(OR($B959="",$S959="",$T959=""),"",IFERROR(IF($S959&lt;&gt;SUMPRODUCT(IFERROR(--MID($T959,SEARCH('Nhân công vận hành'!$A$3:$A$100,$T959)-1,1),0)),"",SUMPRODUCT(IFERROR(--MID($T959,SEARCH('Nhân công vận hành'!$A$3:$A$100,$T959)-1,1),0),'Nhân công vận hành'!#REF!)),""))</f>
        <v/>
      </c>
      <c r="N959" s="186" cm="1">
        <f t="array" ref="N959">IF(OR($B959="",$S959="",$T959=""),"",IFERROR(IF($S959&lt;&gt;SUMPRODUCT(IFERROR(--MID($T959,SEARCH('Nhân công vận hành'!$A$3:$A$100,$T959)-1,1),0)),"",SUMPRODUCT(IFERROR(--MID($T959,SEARCH('Nhân công vận hành'!$A$3:$A$100,$T959)-1,1),0),'Nhân công vận hành'!$E$3:$E$100)),""))</f>
        <v>322000</v>
      </c>
      <c r="O959" s="186" cm="1">
        <f t="array" ref="O959">IF(OR($B959="",$S959="",$T959=""),"",IFERROR(IF($S959&lt;&gt;SUMPRODUCT(IFERROR(--MID($T959,SEARCH('Nhân công vận hành'!$A$3:$A$100,$T959)-1,1),0)),"",SUMPRODUCT(IFERROR(--MID($T959,SEARCH('Nhân công vận hành'!$A$3:$A$100,$T959)-1,1),0),'Nhân công vận hành'!$F$3:$F$100)),""))</f>
        <v>308000</v>
      </c>
      <c r="P959" s="186" t="e">
        <f t="shared" si="124"/>
        <v>#VALUE!</v>
      </c>
      <c r="Q959" s="186">
        <f t="shared" si="125"/>
        <v>551100</v>
      </c>
      <c r="R959" s="186">
        <f t="shared" si="126"/>
        <v>537100</v>
      </c>
      <c r="S959" s="204">
        <v>1</v>
      </c>
      <c r="T959" s="204" t="s">
        <v>1993</v>
      </c>
      <c r="U959" s="137">
        <f>H959</f>
        <v>72</v>
      </c>
      <c r="V959" s="137"/>
      <c r="W959" s="137"/>
      <c r="X959" s="119">
        <f t="shared" si="127"/>
        <v>38112</v>
      </c>
      <c r="Y959" s="119">
        <f t="shared" si="128"/>
        <v>11116</v>
      </c>
      <c r="Z959" s="119">
        <f t="shared" si="129"/>
        <v>13233.333333333334</v>
      </c>
    </row>
    <row r="960" spans="1:26" hidden="1">
      <c r="A960" s="144">
        <f>IF(D960="","",SUBTOTAL(3,$D$11:D960))</f>
        <v>745</v>
      </c>
      <c r="B960" s="144" t="s">
        <v>1803</v>
      </c>
      <c r="C960" s="149" t="s">
        <v>1804</v>
      </c>
      <c r="D960" s="145">
        <v>230</v>
      </c>
      <c r="E960" s="145">
        <v>17</v>
      </c>
      <c r="F960" s="152">
        <v>4.0999999999999996</v>
      </c>
      <c r="G960" s="145">
        <v>5</v>
      </c>
      <c r="H960" s="145">
        <v>113</v>
      </c>
      <c r="I960" s="152" t="s">
        <v>15</v>
      </c>
      <c r="J960" s="144"/>
      <c r="K960" s="121">
        <v>2357200</v>
      </c>
      <c r="L960" s="80">
        <f t="shared" si="123"/>
        <v>2358484.6363636362</v>
      </c>
      <c r="M960" s="186" t="str" cm="1">
        <f t="array" ref="M960">IF(OR($B960="",$S960="",$T960=""),"",IFERROR(IF($S960&lt;&gt;SUMPRODUCT(IFERROR(--MID($T960,SEARCH('Nhân công vận hành'!$A$3:$A$100,$T960)-1,1),0)),"",SUMPRODUCT(IFERROR(--MID($T960,SEARCH('Nhân công vận hành'!$A$3:$A$100,$T960)-1,1),0),'Nhân công vận hành'!#REF!)),""))</f>
        <v/>
      </c>
      <c r="N960" s="186" cm="1">
        <f t="array" ref="N960">IF(OR($B960="",$S960="",$T960=""),"",IFERROR(IF($S960&lt;&gt;SUMPRODUCT(IFERROR(--MID($T960,SEARCH('Nhân công vận hành'!$A$3:$A$100,$T960)-1,1),0)),"",SUMPRODUCT(IFERROR(--MID($T960,SEARCH('Nhân công vận hành'!$A$3:$A$100,$T960)-1,1),0),'Nhân công vận hành'!$E$3:$E$100)),""))</f>
        <v>644000</v>
      </c>
      <c r="O960" s="186" cm="1">
        <f t="array" ref="O960">IF(OR($B960="",$S960="",$T960=""),"",IFERROR(IF($S960&lt;&gt;SUMPRODUCT(IFERROR(--MID($T960,SEARCH('Nhân công vận hành'!$A$3:$A$100,$T960)-1,1),0)),"",SUMPRODUCT(IFERROR(--MID($T960,SEARCH('Nhân công vận hành'!$A$3:$A$100,$T960)-1,1),0),'Nhân công vận hành'!$F$3:$F$100)),""))</f>
        <v>616000</v>
      </c>
      <c r="P960" s="186" t="e">
        <f t="shared" si="124"/>
        <v>#VALUE!</v>
      </c>
      <c r="Q960" s="186">
        <f t="shared" si="125"/>
        <v>5503200</v>
      </c>
      <c r="R960" s="186">
        <f t="shared" si="126"/>
        <v>5475200</v>
      </c>
      <c r="S960" s="204">
        <v>2</v>
      </c>
      <c r="T960" s="204" t="s">
        <v>1995</v>
      </c>
      <c r="U960" s="137"/>
      <c r="V960" s="137"/>
      <c r="W960" s="137">
        <f>H960</f>
        <v>113</v>
      </c>
      <c r="X960" s="119">
        <f t="shared" si="127"/>
        <v>1568050.4347826086</v>
      </c>
      <c r="Y960" s="119">
        <f t="shared" si="128"/>
        <v>420196.52173913037</v>
      </c>
      <c r="Z960" s="119">
        <f t="shared" si="129"/>
        <v>512434.78260869568</v>
      </c>
    </row>
    <row r="961" spans="1:26" hidden="1">
      <c r="A961" s="144">
        <f>IF(D961="","",SUBTOTAL(3,$D$11:D961))</f>
        <v>745</v>
      </c>
      <c r="B961" s="144" t="s">
        <v>1805</v>
      </c>
      <c r="C961" s="149" t="s">
        <v>1806</v>
      </c>
      <c r="D961" s="145">
        <v>140</v>
      </c>
      <c r="E961" s="145">
        <v>13</v>
      </c>
      <c r="F961" s="152">
        <v>3.9</v>
      </c>
      <c r="G961" s="145">
        <v>5</v>
      </c>
      <c r="H961" s="145">
        <v>24</v>
      </c>
      <c r="I961" s="152" t="s">
        <v>15</v>
      </c>
      <c r="J961" s="144"/>
      <c r="K961" s="121">
        <v>102200</v>
      </c>
      <c r="L961" s="80">
        <f t="shared" si="123"/>
        <v>500917.09090909082</v>
      </c>
      <c r="M961" s="186" t="str" cm="1">
        <f t="array" ref="M961">IF(OR($B961="",$S961="",$T961=""),"",IFERROR(IF($S961&lt;&gt;SUMPRODUCT(IFERROR(--MID($T961,SEARCH('Nhân công vận hành'!$A$3:$A$100,$T961)-1,1),0)),"",SUMPRODUCT(IFERROR(--MID($T961,SEARCH('Nhân công vận hành'!$A$3:$A$100,$T961)-1,1),0),'Nhân công vận hành'!#REF!)),""))</f>
        <v/>
      </c>
      <c r="N961" s="186" cm="1">
        <f t="array" ref="N961">IF(OR($B961="",$S961="",$T961=""),"",IFERROR(IF($S961&lt;&gt;SUMPRODUCT(IFERROR(--MID($T961,SEARCH('Nhân công vận hành'!$A$3:$A$100,$T961)-1,1),0)),"",SUMPRODUCT(IFERROR(--MID($T961,SEARCH('Nhân công vận hành'!$A$3:$A$100,$T961)-1,1),0),'Nhân công vận hành'!$E$3:$E$100)),""))</f>
        <v>322000</v>
      </c>
      <c r="O961" s="186" cm="1">
        <f t="array" ref="O961">IF(OR($B961="",$S961="",$T961=""),"",IFERROR(IF($S961&lt;&gt;SUMPRODUCT(IFERROR(--MID($T961,SEARCH('Nhân công vận hành'!$A$3:$A$100,$T961)-1,1),0)),"",SUMPRODUCT(IFERROR(--MID($T961,SEARCH('Nhân công vận hành'!$A$3:$A$100,$T961)-1,1),0),'Nhân công vận hành'!$F$3:$F$100)),""))</f>
        <v>308000</v>
      </c>
      <c r="P961" s="186" t="e">
        <f t="shared" si="124"/>
        <v>#VALUE!</v>
      </c>
      <c r="Q961" s="186">
        <f t="shared" si="125"/>
        <v>973300</v>
      </c>
      <c r="R961" s="186">
        <f t="shared" si="126"/>
        <v>959300</v>
      </c>
      <c r="S961" s="204">
        <v>1</v>
      </c>
      <c r="T961" s="204" t="s">
        <v>1993</v>
      </c>
      <c r="U961" s="137"/>
      <c r="V961" s="137"/>
      <c r="W961" s="137">
        <f>H961</f>
        <v>24</v>
      </c>
      <c r="X961" s="119">
        <f t="shared" si="127"/>
        <v>85410</v>
      </c>
      <c r="Y961" s="119">
        <f t="shared" si="128"/>
        <v>28470</v>
      </c>
      <c r="Z961" s="119">
        <f t="shared" si="129"/>
        <v>36500</v>
      </c>
    </row>
    <row r="962" spans="1:26" hidden="1">
      <c r="A962" s="144">
        <f>IF(D962="","",SUBTOTAL(3,$D$11:D962))</f>
        <v>745</v>
      </c>
      <c r="B962" s="144" t="s">
        <v>1807</v>
      </c>
      <c r="C962" s="149" t="s">
        <v>1808</v>
      </c>
      <c r="D962" s="145">
        <v>280</v>
      </c>
      <c r="E962" s="145">
        <v>16</v>
      </c>
      <c r="F962" s="152">
        <v>5.5</v>
      </c>
      <c r="G962" s="145">
        <v>5</v>
      </c>
      <c r="H962" s="145">
        <v>113</v>
      </c>
      <c r="I962" s="152" t="s">
        <v>15</v>
      </c>
      <c r="J962" s="144"/>
      <c r="K962" s="121">
        <v>2244200</v>
      </c>
      <c r="L962" s="80">
        <f t="shared" si="123"/>
        <v>2358484.6363636362</v>
      </c>
      <c r="M962" s="186" t="str" cm="1">
        <f t="array" ref="M962">IF(OR($B962="",$S962="",$T962=""),"",IFERROR(IF($S962&lt;&gt;SUMPRODUCT(IFERROR(--MID($T962,SEARCH('Nhân công vận hành'!$A$3:$A$100,$T962)-1,1),0)),"",SUMPRODUCT(IFERROR(--MID($T962,SEARCH('Nhân công vận hành'!$A$3:$A$100,$T962)-1,1),0),'Nhân công vận hành'!#REF!)),""))</f>
        <v/>
      </c>
      <c r="N962" s="186" cm="1">
        <f t="array" ref="N962">IF(OR($B962="",$S962="",$T962=""),"",IFERROR(IF($S962&lt;&gt;SUMPRODUCT(IFERROR(--MID($T962,SEARCH('Nhân công vận hành'!$A$3:$A$100,$T962)-1,1),0)),"",SUMPRODUCT(IFERROR(--MID($T962,SEARCH('Nhân công vận hành'!$A$3:$A$100,$T962)-1,1),0),'Nhân công vận hành'!$E$3:$E$100)),""))</f>
        <v>322000</v>
      </c>
      <c r="O962" s="186" cm="1">
        <f t="array" ref="O962">IF(OR($B962="",$S962="",$T962=""),"",IFERROR(IF($S962&lt;&gt;SUMPRODUCT(IFERROR(--MID($T962,SEARCH('Nhân công vận hành'!$A$3:$A$100,$T962)-1,1),0)),"",SUMPRODUCT(IFERROR(--MID($T962,SEARCH('Nhân công vận hành'!$A$3:$A$100,$T962)-1,1),0),'Nhân công vận hành'!$F$3:$F$100)),""))</f>
        <v>308000</v>
      </c>
      <c r="P962" s="186" t="e">
        <f t="shared" si="124"/>
        <v>#VALUE!</v>
      </c>
      <c r="Q962" s="186">
        <f t="shared" si="125"/>
        <v>4676200</v>
      </c>
      <c r="R962" s="186">
        <f t="shared" si="126"/>
        <v>4662200</v>
      </c>
      <c r="S962" s="204">
        <v>1</v>
      </c>
      <c r="T962" s="204" t="s">
        <v>1993</v>
      </c>
      <c r="U962" s="137"/>
      <c r="V962" s="137"/>
      <c r="W962" s="137">
        <f>H962</f>
        <v>113</v>
      </c>
      <c r="X962" s="119">
        <f t="shared" si="127"/>
        <v>1154160</v>
      </c>
      <c r="Y962" s="119">
        <f t="shared" si="128"/>
        <v>440825</v>
      </c>
      <c r="Z962" s="119">
        <f t="shared" si="129"/>
        <v>400750</v>
      </c>
    </row>
    <row r="963" spans="1:26" hidden="1">
      <c r="A963" s="144">
        <f>IF(D963="","",SUBTOTAL(3,$D$11:D963))</f>
        <v>745</v>
      </c>
      <c r="B963" s="144" t="s">
        <v>1809</v>
      </c>
      <c r="C963" s="149" t="s">
        <v>1810</v>
      </c>
      <c r="D963" s="145">
        <v>260</v>
      </c>
      <c r="E963" s="145">
        <v>17</v>
      </c>
      <c r="F963" s="152">
        <v>7.3</v>
      </c>
      <c r="G963" s="145">
        <v>6</v>
      </c>
      <c r="H963" s="145">
        <v>50</v>
      </c>
      <c r="I963" s="152" t="s">
        <v>15</v>
      </c>
      <c r="J963" s="144"/>
      <c r="K963" s="121">
        <v>986200</v>
      </c>
      <c r="L963" s="80">
        <f t="shared" si="123"/>
        <v>1043577.2727272726</v>
      </c>
      <c r="M963" s="186" t="str" cm="1">
        <f t="array" ref="M963">IF(OR($B963="",$S963="",$T963=""),"",IFERROR(IF($S963&lt;&gt;SUMPRODUCT(IFERROR(--MID($T963,SEARCH('Nhân công vận hành'!$A$3:$A$100,$T963)-1,1),0)),"",SUMPRODUCT(IFERROR(--MID($T963,SEARCH('Nhân công vận hành'!$A$3:$A$100,$T963)-1,1),0),'Nhân công vận hành'!#REF!)),""))</f>
        <v/>
      </c>
      <c r="N963" s="186" cm="1">
        <f t="array" ref="N963">IF(OR($B963="",$S963="",$T963=""),"",IFERROR(IF($S963&lt;&gt;SUMPRODUCT(IFERROR(--MID($T963,SEARCH('Nhân công vận hành'!$A$3:$A$100,$T963)-1,1),0)),"",SUMPRODUCT(IFERROR(--MID($T963,SEARCH('Nhân công vận hành'!$A$3:$A$100,$T963)-1,1),0),'Nhân công vận hành'!$E$3:$E$100)),""))</f>
        <v>302000</v>
      </c>
      <c r="O963" s="186" cm="1">
        <f t="array" ref="O963">IF(OR($B963="",$S963="",$T963=""),"",IFERROR(IF($S963&lt;&gt;SUMPRODUCT(IFERROR(--MID($T963,SEARCH('Nhân công vận hành'!$A$3:$A$100,$T963)-1,1),0)),"",SUMPRODUCT(IFERROR(--MID($T963,SEARCH('Nhân công vận hành'!$A$3:$A$100,$T963)-1,1),0),'Nhân công vận hành'!$F$3:$F$100)),""))</f>
        <v>289000</v>
      </c>
      <c r="P963" s="186" t="e">
        <f t="shared" si="124"/>
        <v>#VALUE!</v>
      </c>
      <c r="Q963" s="186">
        <f t="shared" si="125"/>
        <v>2430400</v>
      </c>
      <c r="R963" s="186">
        <f t="shared" si="126"/>
        <v>2417400</v>
      </c>
      <c r="S963" s="204">
        <v>1</v>
      </c>
      <c r="T963" s="204" t="s">
        <v>2002</v>
      </c>
      <c r="U963" s="137"/>
      <c r="V963" s="137"/>
      <c r="W963" s="137">
        <f>H963</f>
        <v>50</v>
      </c>
      <c r="X963" s="119">
        <f t="shared" si="127"/>
        <v>580340.76923076925</v>
      </c>
      <c r="Y963" s="119">
        <f t="shared" si="128"/>
        <v>276894.61538461538</v>
      </c>
      <c r="Z963" s="119">
        <f t="shared" si="129"/>
        <v>227584.61538461538</v>
      </c>
    </row>
    <row r="964" spans="1:26" hidden="1">
      <c r="A964" s="144">
        <f>IF(D964="","",SUBTOTAL(3,$D$11:D964))</f>
        <v>745</v>
      </c>
      <c r="B964" s="144" t="s">
        <v>1811</v>
      </c>
      <c r="C964" s="149" t="s">
        <v>1812</v>
      </c>
      <c r="D964" s="145">
        <v>260</v>
      </c>
      <c r="E964" s="145">
        <v>17</v>
      </c>
      <c r="F964" s="152">
        <v>7.5</v>
      </c>
      <c r="G964" s="145">
        <v>6</v>
      </c>
      <c r="H964" s="145">
        <v>8.5</v>
      </c>
      <c r="I964" s="152" t="s">
        <v>75</v>
      </c>
      <c r="J964" s="144"/>
      <c r="K964" s="121">
        <v>180500</v>
      </c>
      <c r="L964" s="80">
        <f t="shared" si="123"/>
        <v>170404.90909090906</v>
      </c>
      <c r="M964" s="186" t="str" cm="1">
        <f t="array" ref="M964">IF(OR($B964="",$S964="",$T964=""),"",IFERROR(IF($S964&lt;&gt;SUMPRODUCT(IFERROR(--MID($T964,SEARCH('Nhân công vận hành'!$A$3:$A$100,$T964)-1,1),0)),"",SUMPRODUCT(IFERROR(--MID($T964,SEARCH('Nhân công vận hành'!$A$3:$A$100,$T964)-1,1),0),'Nhân công vận hành'!#REF!)),""))</f>
        <v/>
      </c>
      <c r="N964" s="186" cm="1">
        <f t="array" ref="N964">IF(OR($B964="",$S964="",$T964=""),"",IFERROR(IF($S964&lt;&gt;SUMPRODUCT(IFERROR(--MID($T964,SEARCH('Nhân công vận hành'!$A$3:$A$100,$T964)-1,1),0)),"",SUMPRODUCT(IFERROR(--MID($T964,SEARCH('Nhân công vận hành'!$A$3:$A$100,$T964)-1,1),0),'Nhân công vận hành'!$E$3:$E$100)),""))</f>
        <v>302000</v>
      </c>
      <c r="O964" s="186" cm="1">
        <f t="array" ref="O964">IF(OR($B964="",$S964="",$T964=""),"",IFERROR(IF($S964&lt;&gt;SUMPRODUCT(IFERROR(--MID($T964,SEARCH('Nhân công vận hành'!$A$3:$A$100,$T964)-1,1),0)),"",SUMPRODUCT(IFERROR(--MID($T964,SEARCH('Nhân công vận hành'!$A$3:$A$100,$T964)-1,1),0),'Nhân công vận hành'!$F$3:$F$100)),""))</f>
        <v>289000</v>
      </c>
      <c r="P964" s="186" t="e">
        <f t="shared" si="124"/>
        <v>#VALUE!</v>
      </c>
      <c r="Q964" s="186">
        <f t="shared" si="125"/>
        <v>672300</v>
      </c>
      <c r="R964" s="186">
        <f>ROUND(SUM(IFERROR($X964,0),IFERROR($Y964,0),IFERROR($Z964,0),IFERROR($L964,0),IFERROR($O964,0)),-2)</f>
        <v>659300</v>
      </c>
      <c r="S964" s="204">
        <v>1</v>
      </c>
      <c r="T964" s="204" t="s">
        <v>2002</v>
      </c>
      <c r="U964" s="137"/>
      <c r="V964" s="137">
        <f>H964</f>
        <v>8.5</v>
      </c>
      <c r="W964" s="137"/>
      <c r="X964" s="119">
        <f t="shared" si="127"/>
        <v>106217.3076923077</v>
      </c>
      <c r="Y964" s="119">
        <f t="shared" si="128"/>
        <v>52067.307692307695</v>
      </c>
      <c r="Z964" s="119">
        <f t="shared" si="129"/>
        <v>41653.846153846156</v>
      </c>
    </row>
    <row r="965" spans="1:26" hidden="1">
      <c r="A965" s="144">
        <f>IF(D965="","",SUBTOTAL(3,$D$11:D965))</f>
        <v>745</v>
      </c>
      <c r="B965" s="144" t="s">
        <v>1813</v>
      </c>
      <c r="C965" s="149" t="s">
        <v>1814</v>
      </c>
      <c r="D965" s="145">
        <v>220</v>
      </c>
      <c r="E965" s="145">
        <v>15</v>
      </c>
      <c r="F965" s="152">
        <v>4.8</v>
      </c>
      <c r="G965" s="145">
        <v>6</v>
      </c>
      <c r="H965" s="145">
        <v>20</v>
      </c>
      <c r="I965" s="152" t="s">
        <v>15</v>
      </c>
      <c r="J965" s="144"/>
      <c r="K965" s="121">
        <v>382500</v>
      </c>
      <c r="L965" s="80">
        <f t="shared" si="123"/>
        <v>417430.90909090906</v>
      </c>
      <c r="M965" s="186" t="str" cm="1">
        <f t="array" ref="M965">IF(OR($B965="",$S965="",$T965=""),"",IFERROR(IF($S965&lt;&gt;SUMPRODUCT(IFERROR(--MID($T965,SEARCH('Nhân công vận hành'!$A$3:$A$100,$T965)-1,1),0)),"",SUMPRODUCT(IFERROR(--MID($T965,SEARCH('Nhân công vận hành'!$A$3:$A$100,$T965)-1,1),0),'Nhân công vận hành'!#REF!)),""))</f>
        <v/>
      </c>
      <c r="N965" s="186" cm="1">
        <f t="array" ref="N965">IF(OR($B965="",$S965="",$T965=""),"",IFERROR(IF($S965&lt;&gt;SUMPRODUCT(IFERROR(--MID($T965,SEARCH('Nhân công vận hành'!$A$3:$A$100,$T965)-1,1),0)),"",SUMPRODUCT(IFERROR(--MID($T965,SEARCH('Nhân công vận hành'!$A$3:$A$100,$T965)-1,1),0),'Nhân công vận hành'!$E$3:$E$100)),""))</f>
        <v>302000</v>
      </c>
      <c r="O965" s="186" cm="1">
        <f t="array" ref="O965">IF(OR($B965="",$S965="",$T965=""),"",IFERROR(IF($S965&lt;&gt;SUMPRODUCT(IFERROR(--MID($T965,SEARCH('Nhân công vận hành'!$A$3:$A$100,$T965)-1,1),0)),"",SUMPRODUCT(IFERROR(--MID($T965,SEARCH('Nhân công vận hành'!$A$3:$A$100,$T965)-1,1),0),'Nhân công vận hành'!$F$3:$F$100)),""))</f>
        <v>289000</v>
      </c>
      <c r="P965" s="186" t="e">
        <f t="shared" si="124"/>
        <v>#VALUE!</v>
      </c>
      <c r="Q965" s="186">
        <f t="shared" si="125"/>
        <v>1141900</v>
      </c>
      <c r="R965" s="186">
        <f t="shared" ref="R965:R966" si="130">ROUND(SUM(IFERROR($X965,0),IFERROR($Y965,0),IFERROR($Z965,0),IFERROR($L965,0),IFERROR($O965,0)),-2)</f>
        <v>1128900</v>
      </c>
      <c r="S965" s="204">
        <v>1</v>
      </c>
      <c r="T965" s="204" t="s">
        <v>2002</v>
      </c>
      <c r="U965" s="137"/>
      <c r="V965" s="137"/>
      <c r="W965" s="137">
        <f>H965</f>
        <v>20</v>
      </c>
      <c r="X965" s="119">
        <f t="shared" si="127"/>
        <v>234715.90909090909</v>
      </c>
      <c r="Y965" s="119">
        <f t="shared" si="128"/>
        <v>83454.545454545456</v>
      </c>
      <c r="Z965" s="119">
        <f t="shared" si="129"/>
        <v>104318.18181818182</v>
      </c>
    </row>
    <row r="966" spans="1:26" hidden="1">
      <c r="A966" s="144">
        <f>IF(D966="","",SUBTOTAL(3,$D$11:D966))</f>
        <v>745</v>
      </c>
      <c r="B966" s="144" t="s">
        <v>1815</v>
      </c>
      <c r="C966" s="149" t="s">
        <v>1816</v>
      </c>
      <c r="D966" s="145">
        <v>280</v>
      </c>
      <c r="E966" s="145">
        <v>17</v>
      </c>
      <c r="F966" s="152">
        <v>9</v>
      </c>
      <c r="G966" s="145">
        <v>6</v>
      </c>
      <c r="H966" s="145">
        <v>18</v>
      </c>
      <c r="I966" s="152" t="s">
        <v>15</v>
      </c>
      <c r="J966" s="144"/>
      <c r="K966" s="121">
        <v>393300</v>
      </c>
      <c r="L966" s="80">
        <f t="shared" si="123"/>
        <v>375687.81818181812</v>
      </c>
      <c r="M966" s="186" t="str" cm="1">
        <f t="array" ref="M966">IF(OR($B966="",$S966="",$T966=""),"",IFERROR(IF($S966&lt;&gt;SUMPRODUCT(IFERROR(--MID($T966,SEARCH('Nhân công vận hành'!$A$3:$A$100,$T966)-1,1),0)),"",SUMPRODUCT(IFERROR(--MID($T966,SEARCH('Nhân công vận hành'!$A$3:$A$100,$T966)-1,1),0),'Nhân công vận hành'!#REF!)),""))</f>
        <v/>
      </c>
      <c r="N966" s="186" cm="1">
        <f t="array" ref="N966">IF(OR($B966="",$S966="",$T966=""),"",IFERROR(IF($S966&lt;&gt;SUMPRODUCT(IFERROR(--MID($T966,SEARCH('Nhân công vận hành'!$A$3:$A$100,$T966)-1,1),0)),"",SUMPRODUCT(IFERROR(--MID($T966,SEARCH('Nhân công vận hành'!$A$3:$A$100,$T966)-1,1),0),'Nhân công vận hành'!$E$3:$E$100)),""))</f>
        <v>302000</v>
      </c>
      <c r="O966" s="186" cm="1">
        <f t="array" ref="O966">IF(OR($B966="",$S966="",$T966=""),"",IFERROR(IF($S966&lt;&gt;SUMPRODUCT(IFERROR(--MID($T966,SEARCH('Nhân công vận hành'!$A$3:$A$100,$T966)-1,1),0)),"",SUMPRODUCT(IFERROR(--MID($T966,SEARCH('Nhân công vận hành'!$A$3:$A$100,$T966)-1,1),0),'Nhân công vận hành'!$F$3:$F$100)),""))</f>
        <v>289000</v>
      </c>
      <c r="P966" s="186" t="e">
        <f t="shared" si="124"/>
        <v>#VALUE!</v>
      </c>
      <c r="Q966" s="186">
        <f t="shared" si="125"/>
        <v>1103300</v>
      </c>
      <c r="R966" s="186">
        <f t="shared" si="130"/>
        <v>1090300</v>
      </c>
      <c r="S966" s="204">
        <v>1</v>
      </c>
      <c r="T966" s="204" t="s">
        <v>2002</v>
      </c>
      <c r="U966" s="137"/>
      <c r="V966" s="137"/>
      <c r="W966" s="137">
        <f>H966</f>
        <v>18</v>
      </c>
      <c r="X966" s="119">
        <f t="shared" si="127"/>
        <v>214910.35714285716</v>
      </c>
      <c r="Y966" s="119">
        <f t="shared" si="128"/>
        <v>126417.85714285714</v>
      </c>
      <c r="Z966" s="119">
        <f t="shared" si="129"/>
        <v>84278.571428571435</v>
      </c>
    </row>
    <row r="967" spans="1:26">
      <c r="U967" s="137"/>
      <c r="V967" s="137"/>
      <c r="W967" s="137"/>
    </row>
  </sheetData>
  <autoFilter ref="A7:AG966">
    <filterColumn colId="7" showButton="0"/>
    <filterColumn colId="9">
      <filters blank="1">
        <filter val="[9]"/>
        <filter val="1 lái xe"/>
        <filter val="1 nhân công vận hành"/>
        <filter val="1 nhân công vận hành + 1 lái xe"/>
        <filter val="2 nhân công vận hành"/>
        <filter val="3 nhân công vận hành"/>
        <filter val="4 nhân công vận hành"/>
        <filter val="5 nhân công vận hành"/>
        <filter val="6 nhân công vận hành"/>
      </filters>
    </filterColumn>
  </autoFilter>
  <mergeCells count="26">
    <mergeCell ref="H392:I392"/>
    <mergeCell ref="H226:I226"/>
    <mergeCell ref="H227:I227"/>
    <mergeCell ref="H256:I256"/>
    <mergeCell ref="H258:I258"/>
    <mergeCell ref="H259:I259"/>
    <mergeCell ref="H260:I260"/>
    <mergeCell ref="H261:I261"/>
    <mergeCell ref="H224:I224"/>
    <mergeCell ref="H6:I7"/>
    <mergeCell ref="L6:L7"/>
    <mergeCell ref="H219:I219"/>
    <mergeCell ref="H220:I220"/>
    <mergeCell ref="H221:I221"/>
    <mergeCell ref="H222:I222"/>
    <mergeCell ref="H223:I223"/>
    <mergeCell ref="K6:K7"/>
    <mergeCell ref="J6:J7"/>
    <mergeCell ref="H8:I8"/>
    <mergeCell ref="A4:R4"/>
    <mergeCell ref="A6:A7"/>
    <mergeCell ref="B6:B7"/>
    <mergeCell ref="C6:C7"/>
    <mergeCell ref="D6:D7"/>
    <mergeCell ref="N6:O6"/>
    <mergeCell ref="A5:R5"/>
  </mergeCells>
  <phoneticPr fontId="36" type="noConversion"/>
  <printOptions horizontalCentered="1"/>
  <pageMargins left="0.25" right="0.25" top="0.5" bottom="0.5" header="0.3" footer="0.3"/>
  <pageSetup paperSize="9" scale="67"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pane xSplit="2" ySplit="2" topLeftCell="C3" activePane="bottomRight" state="frozen"/>
      <selection pane="topRight" activeCell="C1" sqref="C1"/>
      <selection pane="bottomLeft" activeCell="A3" sqref="A3"/>
      <selection pane="bottomRight" activeCell="F34" sqref="F34"/>
    </sheetView>
  </sheetViews>
  <sheetFormatPr defaultColWidth="8.83203125" defaultRowHeight="15.75"/>
  <cols>
    <col min="1" max="1" width="13.5" style="191" customWidth="1"/>
    <col min="2" max="2" width="6" style="192" bestFit="1" customWidth="1"/>
    <col min="3" max="3" width="46" style="191" customWidth="1"/>
    <col min="4" max="4" width="8.83203125" style="193"/>
    <col min="5" max="5" width="18.33203125" style="194" customWidth="1"/>
    <col min="6" max="6" width="19.5" style="194" customWidth="1"/>
    <col min="7" max="16384" width="8.83203125" style="191"/>
  </cols>
  <sheetData>
    <row r="1" spans="1:6" s="197" customFormat="1" ht="24.75" customHeight="1">
      <c r="A1" s="195"/>
      <c r="B1" s="195" t="s">
        <v>1702</v>
      </c>
      <c r="C1" s="195" t="s">
        <v>1587</v>
      </c>
      <c r="D1" s="195" t="s">
        <v>1588</v>
      </c>
      <c r="E1" s="233" t="s">
        <v>2020</v>
      </c>
      <c r="F1" s="234"/>
    </row>
    <row r="2" spans="1:6" s="197" customFormat="1">
      <c r="A2" s="195" t="s">
        <v>2021</v>
      </c>
      <c r="B2" s="195"/>
      <c r="C2" s="195"/>
      <c r="D2" s="195"/>
      <c r="E2" s="196" t="s">
        <v>1577</v>
      </c>
      <c r="F2" s="196" t="s">
        <v>1578</v>
      </c>
    </row>
    <row r="3" spans="1:6">
      <c r="A3" s="187" t="s">
        <v>2022</v>
      </c>
      <c r="B3" s="188">
        <v>1</v>
      </c>
      <c r="C3" s="187" t="s">
        <v>2023</v>
      </c>
      <c r="D3" s="189" t="s">
        <v>1589</v>
      </c>
      <c r="E3" s="190"/>
      <c r="F3" s="190"/>
    </row>
    <row r="4" spans="1:6">
      <c r="A4" s="187" t="s">
        <v>2024</v>
      </c>
      <c r="B4" s="188">
        <v>2</v>
      </c>
      <c r="C4" s="187" t="s">
        <v>2025</v>
      </c>
      <c r="D4" s="189" t="s">
        <v>1589</v>
      </c>
      <c r="E4" s="190"/>
      <c r="F4" s="190"/>
    </row>
    <row r="5" spans="1:6">
      <c r="A5" s="187" t="s">
        <v>2026</v>
      </c>
      <c r="B5" s="188">
        <v>3</v>
      </c>
      <c r="C5" s="187" t="s">
        <v>2027</v>
      </c>
      <c r="D5" s="189" t="s">
        <v>1589</v>
      </c>
      <c r="E5" s="190"/>
      <c r="F5" s="190"/>
    </row>
    <row r="6" spans="1:6">
      <c r="A6" s="187" t="s">
        <v>2028</v>
      </c>
      <c r="B6" s="188">
        <v>4</v>
      </c>
      <c r="C6" s="187" t="s">
        <v>2029</v>
      </c>
      <c r="D6" s="189" t="s">
        <v>1589</v>
      </c>
      <c r="E6" s="190"/>
      <c r="F6" s="190"/>
    </row>
    <row r="7" spans="1:6" s="202" customFormat="1">
      <c r="A7" s="235" t="s">
        <v>2030</v>
      </c>
      <c r="B7" s="236">
        <v>5</v>
      </c>
      <c r="C7" s="235" t="s">
        <v>2031</v>
      </c>
      <c r="D7" s="237" t="s">
        <v>1589</v>
      </c>
      <c r="E7" s="238">
        <v>322000</v>
      </c>
      <c r="F7" s="238">
        <v>308000</v>
      </c>
    </row>
    <row r="8" spans="1:6" s="202" customFormat="1">
      <c r="A8" s="235" t="s">
        <v>2032</v>
      </c>
      <c r="B8" s="236">
        <v>6</v>
      </c>
      <c r="C8" s="235" t="s">
        <v>2033</v>
      </c>
      <c r="D8" s="237" t="s">
        <v>1589</v>
      </c>
      <c r="E8" s="238">
        <v>302000</v>
      </c>
      <c r="F8" s="238">
        <v>289000</v>
      </c>
    </row>
    <row r="9" spans="1:6" s="202" customFormat="1" hidden="1">
      <c r="A9" s="198" t="s">
        <v>1613</v>
      </c>
      <c r="B9" s="199">
        <v>7</v>
      </c>
      <c r="C9" s="198" t="s">
        <v>2034</v>
      </c>
      <c r="D9" s="200" t="s">
        <v>1589</v>
      </c>
      <c r="E9" s="201"/>
      <c r="F9" s="201"/>
    </row>
    <row r="10" spans="1:6" hidden="1">
      <c r="A10" s="187" t="s">
        <v>2035</v>
      </c>
      <c r="B10" s="188">
        <v>8</v>
      </c>
      <c r="C10" s="187" t="s">
        <v>2036</v>
      </c>
      <c r="D10" s="189" t="s">
        <v>1589</v>
      </c>
      <c r="E10" s="190"/>
      <c r="F10" s="190"/>
    </row>
    <row r="11" spans="1:6" hidden="1">
      <c r="A11" s="187" t="s">
        <v>2037</v>
      </c>
      <c r="B11" s="188">
        <v>9</v>
      </c>
      <c r="C11" s="187" t="s">
        <v>2038</v>
      </c>
      <c r="D11" s="189" t="s">
        <v>1589</v>
      </c>
      <c r="E11" s="190"/>
      <c r="F11" s="190"/>
    </row>
    <row r="12" spans="1:6" s="202" customFormat="1" hidden="1">
      <c r="A12" s="198" t="s">
        <v>1690</v>
      </c>
      <c r="B12" s="199">
        <v>10</v>
      </c>
      <c r="C12" s="198" t="s">
        <v>2039</v>
      </c>
      <c r="D12" s="200" t="s">
        <v>1589</v>
      </c>
      <c r="E12" s="201"/>
      <c r="F12" s="201"/>
    </row>
    <row r="13" spans="1:6" hidden="1">
      <c r="A13" s="187" t="s">
        <v>1691</v>
      </c>
      <c r="B13" s="188">
        <v>11</v>
      </c>
      <c r="C13" s="187" t="s">
        <v>2040</v>
      </c>
      <c r="D13" s="189" t="s">
        <v>1589</v>
      </c>
      <c r="E13" s="190"/>
      <c r="F13" s="190"/>
    </row>
    <row r="14" spans="1:6" hidden="1">
      <c r="A14" s="187" t="s">
        <v>1692</v>
      </c>
      <c r="B14" s="188">
        <v>12</v>
      </c>
      <c r="C14" s="187" t="s">
        <v>2041</v>
      </c>
      <c r="D14" s="189" t="s">
        <v>1589</v>
      </c>
      <c r="E14" s="190"/>
      <c r="F14" s="190"/>
    </row>
    <row r="15" spans="1:6" hidden="1">
      <c r="A15" s="187" t="s">
        <v>1693</v>
      </c>
      <c r="B15" s="188">
        <v>13</v>
      </c>
      <c r="C15" s="187" t="s">
        <v>2042</v>
      </c>
      <c r="D15" s="189" t="s">
        <v>1589</v>
      </c>
      <c r="E15" s="190"/>
      <c r="F15" s="190"/>
    </row>
    <row r="16" spans="1:6" hidden="1">
      <c r="A16" s="187" t="s">
        <v>1694</v>
      </c>
      <c r="B16" s="188">
        <v>14</v>
      </c>
      <c r="C16" s="187" t="s">
        <v>2043</v>
      </c>
      <c r="D16" s="189" t="s">
        <v>1589</v>
      </c>
      <c r="E16" s="190"/>
      <c r="F16" s="190"/>
    </row>
    <row r="17" spans="1:6" hidden="1">
      <c r="A17" s="187" t="s">
        <v>1695</v>
      </c>
      <c r="B17" s="188">
        <v>15</v>
      </c>
      <c r="C17" s="187" t="s">
        <v>2044</v>
      </c>
      <c r="D17" s="189" t="s">
        <v>1589</v>
      </c>
      <c r="E17" s="190"/>
      <c r="F17" s="190"/>
    </row>
    <row r="18" spans="1:6" s="202" customFormat="1" hidden="1">
      <c r="A18" s="198" t="s">
        <v>1696</v>
      </c>
      <c r="B18" s="199">
        <v>16</v>
      </c>
      <c r="C18" s="198" t="s">
        <v>2045</v>
      </c>
      <c r="D18" s="200" t="s">
        <v>1589</v>
      </c>
      <c r="E18" s="201"/>
      <c r="F18" s="201"/>
    </row>
    <row r="19" spans="1:6" hidden="1">
      <c r="A19" s="187" t="s">
        <v>1697</v>
      </c>
      <c r="B19" s="188">
        <v>17</v>
      </c>
      <c r="C19" s="187" t="s">
        <v>2046</v>
      </c>
      <c r="D19" s="189" t="s">
        <v>1589</v>
      </c>
      <c r="E19" s="190"/>
      <c r="F19" s="190"/>
    </row>
    <row r="20" spans="1:6" hidden="1">
      <c r="A20" s="187" t="s">
        <v>1698</v>
      </c>
      <c r="B20" s="188">
        <v>18</v>
      </c>
      <c r="C20" s="187" t="s">
        <v>2047</v>
      </c>
      <c r="D20" s="189" t="s">
        <v>1589</v>
      </c>
      <c r="E20" s="190"/>
      <c r="F20" s="190"/>
    </row>
    <row r="21" spans="1:6" hidden="1">
      <c r="A21" s="187" t="s">
        <v>1699</v>
      </c>
      <c r="B21" s="188">
        <v>19</v>
      </c>
      <c r="C21" s="187" t="s">
        <v>2048</v>
      </c>
      <c r="D21" s="189" t="s">
        <v>1589</v>
      </c>
      <c r="E21" s="190"/>
      <c r="F21" s="190"/>
    </row>
    <row r="22" spans="1:6" hidden="1">
      <c r="A22" s="187" t="s">
        <v>1700</v>
      </c>
      <c r="B22" s="188">
        <v>20</v>
      </c>
      <c r="C22" s="187" t="s">
        <v>2049</v>
      </c>
      <c r="D22" s="189" t="s">
        <v>1589</v>
      </c>
      <c r="E22" s="190"/>
      <c r="F22" s="190"/>
    </row>
    <row r="23" spans="1:6" hidden="1">
      <c r="A23" s="187" t="s">
        <v>1701</v>
      </c>
      <c r="B23" s="188">
        <v>21</v>
      </c>
      <c r="C23" s="187" t="s">
        <v>2050</v>
      </c>
      <c r="D23" s="189" t="s">
        <v>1589</v>
      </c>
      <c r="E23" s="190"/>
      <c r="F23" s="190"/>
    </row>
    <row r="24" spans="1:6" s="202" customFormat="1" hidden="1">
      <c r="A24" s="198" t="s">
        <v>1680</v>
      </c>
      <c r="B24" s="199">
        <v>22</v>
      </c>
      <c r="C24" s="198" t="s">
        <v>1574</v>
      </c>
      <c r="D24" s="200" t="s">
        <v>1589</v>
      </c>
      <c r="E24" s="201"/>
      <c r="F24" s="201"/>
    </row>
    <row r="25" spans="1:6" s="202" customFormat="1" hidden="1">
      <c r="A25" s="198" t="s">
        <v>1682</v>
      </c>
      <c r="B25" s="199">
        <v>23</v>
      </c>
      <c r="C25" s="198" t="s">
        <v>1573</v>
      </c>
      <c r="D25" s="200" t="s">
        <v>1589</v>
      </c>
      <c r="E25" s="201"/>
      <c r="F25" s="201"/>
    </row>
    <row r="26" spans="1:6">
      <c r="A26" s="187" t="s">
        <v>1677</v>
      </c>
      <c r="B26" s="188">
        <v>7</v>
      </c>
      <c r="C26" s="187" t="s">
        <v>2051</v>
      </c>
      <c r="D26" s="189" t="s">
        <v>1589</v>
      </c>
      <c r="E26" s="190"/>
      <c r="F26" s="190"/>
    </row>
    <row r="27" spans="1:6" s="202" customFormat="1" hidden="1">
      <c r="A27" s="198" t="s">
        <v>1654</v>
      </c>
      <c r="B27" s="199">
        <v>25</v>
      </c>
      <c r="C27" s="198" t="s">
        <v>1572</v>
      </c>
      <c r="D27" s="200" t="s">
        <v>1589</v>
      </c>
      <c r="E27" s="201"/>
      <c r="F27" s="201"/>
    </row>
    <row r="28" spans="1:6" hidden="1">
      <c r="A28" s="187" t="s">
        <v>1679</v>
      </c>
      <c r="B28" s="188">
        <v>26</v>
      </c>
      <c r="C28" s="187" t="s">
        <v>1678</v>
      </c>
      <c r="D28" s="189" t="s">
        <v>1589</v>
      </c>
      <c r="E28" s="190"/>
      <c r="F28" s="19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
  <sheetViews>
    <sheetView view="pageBreakPreview" zoomScaleNormal="100" zoomScaleSheetLayoutView="100" workbookViewId="0">
      <selection activeCell="E14" sqref="E14:G19"/>
    </sheetView>
  </sheetViews>
  <sheetFormatPr defaultColWidth="14.1640625" defaultRowHeight="15.75"/>
  <cols>
    <col min="1" max="1" width="11.1640625" style="41" customWidth="1"/>
    <col min="2" max="2" width="4.83203125" style="62" bestFit="1" customWidth="1"/>
    <col min="3" max="3" width="38.1640625" style="63" customWidth="1"/>
    <col min="4" max="4" width="8.5" style="43" bestFit="1" customWidth="1"/>
    <col min="5" max="5" width="14.5" style="41" customWidth="1"/>
    <col min="6" max="6" width="14.5" style="84" customWidth="1"/>
    <col min="7" max="7" width="11.5" style="84" bestFit="1" customWidth="1"/>
    <col min="8" max="16384" width="14.1640625" style="41"/>
  </cols>
  <sheetData>
    <row r="2" spans="1:8" ht="63">
      <c r="A2" s="77" t="s">
        <v>1736</v>
      </c>
      <c r="B2" s="261" t="s">
        <v>1702</v>
      </c>
      <c r="C2" s="263" t="s">
        <v>1703</v>
      </c>
      <c r="D2" s="263" t="s">
        <v>1704</v>
      </c>
      <c r="E2" s="127" t="s">
        <v>1705</v>
      </c>
      <c r="F2" s="128"/>
      <c r="G2" s="129"/>
      <c r="H2" s="41" t="s">
        <v>1571</v>
      </c>
    </row>
    <row r="3" spans="1:8">
      <c r="B3" s="262"/>
      <c r="C3" s="264"/>
      <c r="D3" s="264"/>
      <c r="E3" s="42" t="s">
        <v>1706</v>
      </c>
      <c r="F3" s="81" t="s">
        <v>1707</v>
      </c>
      <c r="G3" s="81" t="s">
        <v>1708</v>
      </c>
    </row>
    <row r="4" spans="1:8" s="43" customFormat="1">
      <c r="B4" s="44">
        <v>1</v>
      </c>
      <c r="C4" s="44">
        <v>2</v>
      </c>
      <c r="D4" s="44">
        <v>3</v>
      </c>
      <c r="E4" s="44">
        <v>4</v>
      </c>
      <c r="F4" s="44">
        <v>5</v>
      </c>
      <c r="G4" s="44">
        <v>6</v>
      </c>
    </row>
    <row r="5" spans="1:8" s="45" customFormat="1">
      <c r="B5" s="46" t="s">
        <v>1709</v>
      </c>
      <c r="C5" s="47" t="s">
        <v>1710</v>
      </c>
      <c r="D5" s="48"/>
      <c r="E5" s="49"/>
      <c r="F5" s="82"/>
      <c r="G5" s="82"/>
    </row>
    <row r="6" spans="1:8">
      <c r="A6" s="41" t="s">
        <v>1672</v>
      </c>
      <c r="B6" s="50" t="s">
        <v>9</v>
      </c>
      <c r="C6" s="51" t="s">
        <v>1711</v>
      </c>
      <c r="D6" s="52" t="s">
        <v>1712</v>
      </c>
      <c r="E6" s="53"/>
      <c r="F6" s="83"/>
      <c r="G6" s="83"/>
    </row>
    <row r="7" spans="1:8">
      <c r="A7" s="41" t="s">
        <v>1673</v>
      </c>
      <c r="B7" s="50" t="s">
        <v>1713</v>
      </c>
      <c r="C7" s="51" t="s">
        <v>1714</v>
      </c>
      <c r="D7" s="52" t="s">
        <v>1712</v>
      </c>
      <c r="E7" s="53"/>
      <c r="F7" s="83"/>
      <c r="G7" s="83"/>
    </row>
    <row r="8" spans="1:8">
      <c r="A8" s="41" t="s">
        <v>1674</v>
      </c>
      <c r="B8" s="50" t="s">
        <v>1715</v>
      </c>
      <c r="C8" s="51" t="s">
        <v>1716</v>
      </c>
      <c r="D8" s="52" t="s">
        <v>1712</v>
      </c>
      <c r="E8" s="53"/>
      <c r="F8" s="83"/>
      <c r="G8" s="83"/>
    </row>
    <row r="9" spans="1:8">
      <c r="B9" s="50" t="s">
        <v>1717</v>
      </c>
      <c r="C9" s="51" t="s">
        <v>1718</v>
      </c>
      <c r="D9" s="52"/>
    </row>
    <row r="10" spans="1:8" ht="31.5">
      <c r="A10" s="41" t="s">
        <v>1675</v>
      </c>
      <c r="B10" s="50"/>
      <c r="C10" s="54" t="s">
        <v>1719</v>
      </c>
      <c r="D10" s="52" t="s">
        <v>1712</v>
      </c>
      <c r="E10" s="53">
        <v>250000</v>
      </c>
      <c r="F10" s="83">
        <v>270000</v>
      </c>
      <c r="G10" s="83">
        <v>290000</v>
      </c>
    </row>
    <row r="11" spans="1:8">
      <c r="A11" s="41" t="s">
        <v>1601</v>
      </c>
      <c r="B11" s="50"/>
      <c r="C11" s="51" t="s">
        <v>1720</v>
      </c>
      <c r="D11" s="52" t="s">
        <v>1575</v>
      </c>
      <c r="E11" s="53">
        <v>260000</v>
      </c>
      <c r="F11" s="53">
        <v>280000</v>
      </c>
      <c r="G11" s="53">
        <v>300000</v>
      </c>
    </row>
    <row r="12" spans="1:8" s="45" customFormat="1">
      <c r="B12" s="55" t="s">
        <v>1721</v>
      </c>
      <c r="C12" s="56" t="s">
        <v>1722</v>
      </c>
      <c r="D12" s="57"/>
      <c r="E12" s="53"/>
      <c r="F12" s="85"/>
      <c r="G12" s="85"/>
    </row>
    <row r="13" spans="1:8">
      <c r="B13" s="50" t="s">
        <v>1723</v>
      </c>
      <c r="C13" s="51" t="s">
        <v>1724</v>
      </c>
      <c r="D13" s="52"/>
      <c r="E13" s="53"/>
      <c r="F13" s="83"/>
      <c r="G13" s="83"/>
    </row>
    <row r="14" spans="1:8">
      <c r="A14" s="41" t="s">
        <v>1680</v>
      </c>
      <c r="B14" s="50"/>
      <c r="C14" s="51" t="s">
        <v>1725</v>
      </c>
      <c r="D14" s="52" t="s">
        <v>1726</v>
      </c>
      <c r="E14" s="53">
        <v>250000</v>
      </c>
      <c r="F14" s="83">
        <v>270000</v>
      </c>
      <c r="G14" s="83">
        <v>290000</v>
      </c>
    </row>
    <row r="15" spans="1:8">
      <c r="A15" s="41" t="s">
        <v>1682</v>
      </c>
      <c r="B15" s="50"/>
      <c r="C15" s="51" t="s">
        <v>1727</v>
      </c>
      <c r="D15" s="52" t="s">
        <v>1726</v>
      </c>
      <c r="E15" s="53">
        <v>260000</v>
      </c>
      <c r="F15" s="53">
        <v>280000</v>
      </c>
      <c r="G15" s="53">
        <v>300000</v>
      </c>
    </row>
    <row r="16" spans="1:8">
      <c r="A16" s="41" t="s">
        <v>1613</v>
      </c>
      <c r="B16" s="50"/>
      <c r="C16" s="51" t="s">
        <v>1728</v>
      </c>
      <c r="D16" s="52" t="s">
        <v>1575</v>
      </c>
      <c r="E16" s="53">
        <v>250000</v>
      </c>
      <c r="F16" s="83">
        <v>270000</v>
      </c>
      <c r="G16" s="83">
        <v>290000</v>
      </c>
    </row>
    <row r="17" spans="1:8" ht="47.25">
      <c r="A17" s="41" t="s">
        <v>1690</v>
      </c>
      <c r="B17" s="50"/>
      <c r="C17" s="54" t="s">
        <v>1729</v>
      </c>
      <c r="D17" s="58" t="s">
        <v>1726</v>
      </c>
      <c r="E17" s="53">
        <v>260000</v>
      </c>
      <c r="F17" s="53">
        <v>280000</v>
      </c>
      <c r="G17" s="53">
        <v>300000</v>
      </c>
      <c r="H17" s="41" t="s">
        <v>1730</v>
      </c>
    </row>
    <row r="18" spans="1:8" ht="47.25">
      <c r="A18" s="41" t="s">
        <v>1696</v>
      </c>
      <c r="B18" s="50"/>
      <c r="C18" s="54" t="s">
        <v>1731</v>
      </c>
      <c r="D18" s="58" t="s">
        <v>1726</v>
      </c>
      <c r="E18" s="53">
        <v>250000</v>
      </c>
      <c r="F18" s="83">
        <v>270000</v>
      </c>
      <c r="G18" s="83">
        <v>290000</v>
      </c>
      <c r="H18" s="41" t="s">
        <v>1730</v>
      </c>
    </row>
    <row r="19" spans="1:8">
      <c r="A19" s="41" t="s">
        <v>1654</v>
      </c>
      <c r="B19" s="50" t="s">
        <v>1732</v>
      </c>
      <c r="C19" s="51" t="s">
        <v>1572</v>
      </c>
      <c r="D19" s="52" t="s">
        <v>1575</v>
      </c>
      <c r="E19" s="53">
        <v>260000</v>
      </c>
      <c r="F19" s="53">
        <v>280000</v>
      </c>
      <c r="G19" s="53">
        <v>300000</v>
      </c>
    </row>
    <row r="20" spans="1:8">
      <c r="A20" s="41" t="s">
        <v>1677</v>
      </c>
      <c r="B20" s="50" t="s">
        <v>1733</v>
      </c>
      <c r="C20" s="51" t="s">
        <v>1676</v>
      </c>
      <c r="D20" s="52" t="s">
        <v>1734</v>
      </c>
      <c r="E20" s="53"/>
      <c r="F20" s="83"/>
      <c r="G20" s="83"/>
    </row>
    <row r="21" spans="1:8">
      <c r="A21" s="41" t="s">
        <v>1679</v>
      </c>
      <c r="B21" s="59" t="s">
        <v>1735</v>
      </c>
      <c r="C21" s="60" t="s">
        <v>1678</v>
      </c>
      <c r="D21" s="61" t="s">
        <v>1726</v>
      </c>
      <c r="E21" s="64"/>
      <c r="F21" s="86"/>
      <c r="G21" s="86"/>
    </row>
  </sheetData>
  <mergeCells count="3">
    <mergeCell ref="B2:B3"/>
    <mergeCell ref="C2:C3"/>
    <mergeCell ref="D2:D3"/>
  </mergeCells>
  <pageMargins left="0.7" right="0.7" top="0.75" bottom="0.75" header="0.3" footer="0.3"/>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64"/>
  <sheetViews>
    <sheetView view="pageBreakPreview" zoomScale="80" zoomScaleNormal="80" zoomScaleSheetLayoutView="80" workbookViewId="0">
      <pane xSplit="1" ySplit="4" topLeftCell="B5" activePane="bottomRight" state="frozen"/>
      <selection pane="topRight" activeCell="B1" sqref="B1"/>
      <selection pane="bottomLeft" activeCell="A5" sqref="A5"/>
      <selection pane="bottomRight" activeCell="E30" sqref="E30"/>
    </sheetView>
  </sheetViews>
  <sheetFormatPr defaultRowHeight="18.75"/>
  <cols>
    <col min="1" max="1" width="15.6640625" style="1" bestFit="1" customWidth="1"/>
    <col min="2" max="2" width="52.1640625" style="1" customWidth="1"/>
    <col min="3" max="3" width="8.83203125" style="11"/>
    <col min="4" max="4" width="13.1640625" style="11" bestFit="1" customWidth="1"/>
    <col min="5" max="5" width="12.1640625" style="18" bestFit="1" customWidth="1"/>
    <col min="6" max="7" width="12.1640625" style="18" customWidth="1"/>
    <col min="8" max="10" width="17.6640625" style="12" bestFit="1" customWidth="1"/>
    <col min="11" max="11" width="11.83203125" style="1" bestFit="1" customWidth="1"/>
    <col min="12" max="256" width="8.83203125" style="1"/>
    <col min="257" max="257" width="15.5" style="1" bestFit="1" customWidth="1"/>
    <col min="258" max="258" width="47.1640625" style="1" customWidth="1"/>
    <col min="259" max="259" width="8.83203125" style="1"/>
    <col min="260" max="260" width="10.83203125" style="1" customWidth="1"/>
    <col min="261" max="261" width="17.5" style="1" bestFit="1" customWidth="1"/>
    <col min="262" max="262" width="17.6640625" style="1" bestFit="1" customWidth="1"/>
    <col min="263" max="512" width="8.83203125" style="1"/>
    <col min="513" max="513" width="15.5" style="1" bestFit="1" customWidth="1"/>
    <col min="514" max="514" width="47.1640625" style="1" customWidth="1"/>
    <col min="515" max="515" width="8.83203125" style="1"/>
    <col min="516" max="516" width="10.83203125" style="1" customWidth="1"/>
    <col min="517" max="517" width="17.5" style="1" bestFit="1" customWidth="1"/>
    <col min="518" max="518" width="17.6640625" style="1" bestFit="1" customWidth="1"/>
    <col min="519" max="768" width="8.83203125" style="1"/>
    <col min="769" max="769" width="15.5" style="1" bestFit="1" customWidth="1"/>
    <col min="770" max="770" width="47.1640625" style="1" customWidth="1"/>
    <col min="771" max="771" width="8.83203125" style="1"/>
    <col min="772" max="772" width="10.83203125" style="1" customWidth="1"/>
    <col min="773" max="773" width="17.5" style="1" bestFit="1" customWidth="1"/>
    <col min="774" max="774" width="17.6640625" style="1" bestFit="1" customWidth="1"/>
    <col min="775" max="1024" width="8.83203125" style="1"/>
    <col min="1025" max="1025" width="15.5" style="1" bestFit="1" customWidth="1"/>
    <col min="1026" max="1026" width="47.1640625" style="1" customWidth="1"/>
    <col min="1027" max="1027" width="8.83203125" style="1"/>
    <col min="1028" max="1028" width="10.83203125" style="1" customWidth="1"/>
    <col min="1029" max="1029" width="17.5" style="1" bestFit="1" customWidth="1"/>
    <col min="1030" max="1030" width="17.6640625" style="1" bestFit="1" customWidth="1"/>
    <col min="1031" max="1280" width="8.83203125" style="1"/>
    <col min="1281" max="1281" width="15.5" style="1" bestFit="1" customWidth="1"/>
    <col min="1282" max="1282" width="47.1640625" style="1" customWidth="1"/>
    <col min="1283" max="1283" width="8.83203125" style="1"/>
    <col min="1284" max="1284" width="10.83203125" style="1" customWidth="1"/>
    <col min="1285" max="1285" width="17.5" style="1" bestFit="1" customWidth="1"/>
    <col min="1286" max="1286" width="17.6640625" style="1" bestFit="1" customWidth="1"/>
    <col min="1287" max="1536" width="8.83203125" style="1"/>
    <col min="1537" max="1537" width="15.5" style="1" bestFit="1" customWidth="1"/>
    <col min="1538" max="1538" width="47.1640625" style="1" customWidth="1"/>
    <col min="1539" max="1539" width="8.83203125" style="1"/>
    <col min="1540" max="1540" width="10.83203125" style="1" customWidth="1"/>
    <col min="1541" max="1541" width="17.5" style="1" bestFit="1" customWidth="1"/>
    <col min="1542" max="1542" width="17.6640625" style="1" bestFit="1" customWidth="1"/>
    <col min="1543" max="1792" width="8.83203125" style="1"/>
    <col min="1793" max="1793" width="15.5" style="1" bestFit="1" customWidth="1"/>
    <col min="1794" max="1794" width="47.1640625" style="1" customWidth="1"/>
    <col min="1795" max="1795" width="8.83203125" style="1"/>
    <col min="1796" max="1796" width="10.83203125" style="1" customWidth="1"/>
    <col min="1797" max="1797" width="17.5" style="1" bestFit="1" customWidth="1"/>
    <col min="1798" max="1798" width="17.6640625" style="1" bestFit="1" customWidth="1"/>
    <col min="1799" max="2048" width="8.83203125" style="1"/>
    <col min="2049" max="2049" width="15.5" style="1" bestFit="1" customWidth="1"/>
    <col min="2050" max="2050" width="47.1640625" style="1" customWidth="1"/>
    <col min="2051" max="2051" width="8.83203125" style="1"/>
    <col min="2052" max="2052" width="10.83203125" style="1" customWidth="1"/>
    <col min="2053" max="2053" width="17.5" style="1" bestFit="1" customWidth="1"/>
    <col min="2054" max="2054" width="17.6640625" style="1" bestFit="1" customWidth="1"/>
    <col min="2055" max="2304" width="8.83203125" style="1"/>
    <col min="2305" max="2305" width="15.5" style="1" bestFit="1" customWidth="1"/>
    <col min="2306" max="2306" width="47.1640625" style="1" customWidth="1"/>
    <col min="2307" max="2307" width="8.83203125" style="1"/>
    <col min="2308" max="2308" width="10.83203125" style="1" customWidth="1"/>
    <col min="2309" max="2309" width="17.5" style="1" bestFit="1" customWidth="1"/>
    <col min="2310" max="2310" width="17.6640625" style="1" bestFit="1" customWidth="1"/>
    <col min="2311" max="2560" width="8.83203125" style="1"/>
    <col min="2561" max="2561" width="15.5" style="1" bestFit="1" customWidth="1"/>
    <col min="2562" max="2562" width="47.1640625" style="1" customWidth="1"/>
    <col min="2563" max="2563" width="8.83203125" style="1"/>
    <col min="2564" max="2564" width="10.83203125" style="1" customWidth="1"/>
    <col min="2565" max="2565" width="17.5" style="1" bestFit="1" customWidth="1"/>
    <col min="2566" max="2566" width="17.6640625" style="1" bestFit="1" customWidth="1"/>
    <col min="2567" max="2816" width="8.83203125" style="1"/>
    <col min="2817" max="2817" width="15.5" style="1" bestFit="1" customWidth="1"/>
    <col min="2818" max="2818" width="47.1640625" style="1" customWidth="1"/>
    <col min="2819" max="2819" width="8.83203125" style="1"/>
    <col min="2820" max="2820" width="10.83203125" style="1" customWidth="1"/>
    <col min="2821" max="2821" width="17.5" style="1" bestFit="1" customWidth="1"/>
    <col min="2822" max="2822" width="17.6640625" style="1" bestFit="1" customWidth="1"/>
    <col min="2823" max="3072" width="8.83203125" style="1"/>
    <col min="3073" max="3073" width="15.5" style="1" bestFit="1" customWidth="1"/>
    <col min="3074" max="3074" width="47.1640625" style="1" customWidth="1"/>
    <col min="3075" max="3075" width="8.83203125" style="1"/>
    <col min="3076" max="3076" width="10.83203125" style="1" customWidth="1"/>
    <col min="3077" max="3077" width="17.5" style="1" bestFit="1" customWidth="1"/>
    <col min="3078" max="3078" width="17.6640625" style="1" bestFit="1" customWidth="1"/>
    <col min="3079" max="3328" width="8.83203125" style="1"/>
    <col min="3329" max="3329" width="15.5" style="1" bestFit="1" customWidth="1"/>
    <col min="3330" max="3330" width="47.1640625" style="1" customWidth="1"/>
    <col min="3331" max="3331" width="8.83203125" style="1"/>
    <col min="3332" max="3332" width="10.83203125" style="1" customWidth="1"/>
    <col min="3333" max="3333" width="17.5" style="1" bestFit="1" customWidth="1"/>
    <col min="3334" max="3334" width="17.6640625" style="1" bestFit="1" customWidth="1"/>
    <col min="3335" max="3584" width="8.83203125" style="1"/>
    <col min="3585" max="3585" width="15.5" style="1" bestFit="1" customWidth="1"/>
    <col min="3586" max="3586" width="47.1640625" style="1" customWidth="1"/>
    <col min="3587" max="3587" width="8.83203125" style="1"/>
    <col min="3588" max="3588" width="10.83203125" style="1" customWidth="1"/>
    <col min="3589" max="3589" width="17.5" style="1" bestFit="1" customWidth="1"/>
    <col min="3590" max="3590" width="17.6640625" style="1" bestFit="1" customWidth="1"/>
    <col min="3591" max="3840" width="8.83203125" style="1"/>
    <col min="3841" max="3841" width="15.5" style="1" bestFit="1" customWidth="1"/>
    <col min="3842" max="3842" width="47.1640625" style="1" customWidth="1"/>
    <col min="3843" max="3843" width="8.83203125" style="1"/>
    <col min="3844" max="3844" width="10.83203125" style="1" customWidth="1"/>
    <col min="3845" max="3845" width="17.5" style="1" bestFit="1" customWidth="1"/>
    <col min="3846" max="3846" width="17.6640625" style="1" bestFit="1" customWidth="1"/>
    <col min="3847" max="4096" width="8.83203125" style="1"/>
    <col min="4097" max="4097" width="15.5" style="1" bestFit="1" customWidth="1"/>
    <col min="4098" max="4098" width="47.1640625" style="1" customWidth="1"/>
    <col min="4099" max="4099" width="8.83203125" style="1"/>
    <col min="4100" max="4100" width="10.83203125" style="1" customWidth="1"/>
    <col min="4101" max="4101" width="17.5" style="1" bestFit="1" customWidth="1"/>
    <col min="4102" max="4102" width="17.6640625" style="1" bestFit="1" customWidth="1"/>
    <col min="4103" max="4352" width="8.83203125" style="1"/>
    <col min="4353" max="4353" width="15.5" style="1" bestFit="1" customWidth="1"/>
    <col min="4354" max="4354" width="47.1640625" style="1" customWidth="1"/>
    <col min="4355" max="4355" width="8.83203125" style="1"/>
    <col min="4356" max="4356" width="10.83203125" style="1" customWidth="1"/>
    <col min="4357" max="4357" width="17.5" style="1" bestFit="1" customWidth="1"/>
    <col min="4358" max="4358" width="17.6640625" style="1" bestFit="1" customWidth="1"/>
    <col min="4359" max="4608" width="8.83203125" style="1"/>
    <col min="4609" max="4609" width="15.5" style="1" bestFit="1" customWidth="1"/>
    <col min="4610" max="4610" width="47.1640625" style="1" customWidth="1"/>
    <col min="4611" max="4611" width="8.83203125" style="1"/>
    <col min="4612" max="4612" width="10.83203125" style="1" customWidth="1"/>
    <col min="4613" max="4613" width="17.5" style="1" bestFit="1" customWidth="1"/>
    <col min="4614" max="4614" width="17.6640625" style="1" bestFit="1" customWidth="1"/>
    <col min="4615" max="4864" width="8.83203125" style="1"/>
    <col min="4865" max="4865" width="15.5" style="1" bestFit="1" customWidth="1"/>
    <col min="4866" max="4866" width="47.1640625" style="1" customWidth="1"/>
    <col min="4867" max="4867" width="8.83203125" style="1"/>
    <col min="4868" max="4868" width="10.83203125" style="1" customWidth="1"/>
    <col min="4869" max="4869" width="17.5" style="1" bestFit="1" customWidth="1"/>
    <col min="4870" max="4870" width="17.6640625" style="1" bestFit="1" customWidth="1"/>
    <col min="4871" max="5120" width="8.83203125" style="1"/>
    <col min="5121" max="5121" width="15.5" style="1" bestFit="1" customWidth="1"/>
    <col min="5122" max="5122" width="47.1640625" style="1" customWidth="1"/>
    <col min="5123" max="5123" width="8.83203125" style="1"/>
    <col min="5124" max="5124" width="10.83203125" style="1" customWidth="1"/>
    <col min="5125" max="5125" width="17.5" style="1" bestFit="1" customWidth="1"/>
    <col min="5126" max="5126" width="17.6640625" style="1" bestFit="1" customWidth="1"/>
    <col min="5127" max="5376" width="8.83203125" style="1"/>
    <col min="5377" max="5377" width="15.5" style="1" bestFit="1" customWidth="1"/>
    <col min="5378" max="5378" width="47.1640625" style="1" customWidth="1"/>
    <col min="5379" max="5379" width="8.83203125" style="1"/>
    <col min="5380" max="5380" width="10.83203125" style="1" customWidth="1"/>
    <col min="5381" max="5381" width="17.5" style="1" bestFit="1" customWidth="1"/>
    <col min="5382" max="5382" width="17.6640625" style="1" bestFit="1" customWidth="1"/>
    <col min="5383" max="5632" width="8.83203125" style="1"/>
    <col min="5633" max="5633" width="15.5" style="1" bestFit="1" customWidth="1"/>
    <col min="5634" max="5634" width="47.1640625" style="1" customWidth="1"/>
    <col min="5635" max="5635" width="8.83203125" style="1"/>
    <col min="5636" max="5636" width="10.83203125" style="1" customWidth="1"/>
    <col min="5637" max="5637" width="17.5" style="1" bestFit="1" customWidth="1"/>
    <col min="5638" max="5638" width="17.6640625" style="1" bestFit="1" customWidth="1"/>
    <col min="5639" max="5888" width="8.83203125" style="1"/>
    <col min="5889" max="5889" width="15.5" style="1" bestFit="1" customWidth="1"/>
    <col min="5890" max="5890" width="47.1640625" style="1" customWidth="1"/>
    <col min="5891" max="5891" width="8.83203125" style="1"/>
    <col min="5892" max="5892" width="10.83203125" style="1" customWidth="1"/>
    <col min="5893" max="5893" width="17.5" style="1" bestFit="1" customWidth="1"/>
    <col min="5894" max="5894" width="17.6640625" style="1" bestFit="1" customWidth="1"/>
    <col min="5895" max="6144" width="8.83203125" style="1"/>
    <col min="6145" max="6145" width="15.5" style="1" bestFit="1" customWidth="1"/>
    <col min="6146" max="6146" width="47.1640625" style="1" customWidth="1"/>
    <col min="6147" max="6147" width="8.83203125" style="1"/>
    <col min="6148" max="6148" width="10.83203125" style="1" customWidth="1"/>
    <col min="6149" max="6149" width="17.5" style="1" bestFit="1" customWidth="1"/>
    <col min="6150" max="6150" width="17.6640625" style="1" bestFit="1" customWidth="1"/>
    <col min="6151" max="6400" width="8.83203125" style="1"/>
    <col min="6401" max="6401" width="15.5" style="1" bestFit="1" customWidth="1"/>
    <col min="6402" max="6402" width="47.1640625" style="1" customWidth="1"/>
    <col min="6403" max="6403" width="8.83203125" style="1"/>
    <col min="6404" max="6404" width="10.83203125" style="1" customWidth="1"/>
    <col min="6405" max="6405" width="17.5" style="1" bestFit="1" customWidth="1"/>
    <col min="6406" max="6406" width="17.6640625" style="1" bestFit="1" customWidth="1"/>
    <col min="6407" max="6656" width="8.83203125" style="1"/>
    <col min="6657" max="6657" width="15.5" style="1" bestFit="1" customWidth="1"/>
    <col min="6658" max="6658" width="47.1640625" style="1" customWidth="1"/>
    <col min="6659" max="6659" width="8.83203125" style="1"/>
    <col min="6660" max="6660" width="10.83203125" style="1" customWidth="1"/>
    <col min="6661" max="6661" width="17.5" style="1" bestFit="1" customWidth="1"/>
    <col min="6662" max="6662" width="17.6640625" style="1" bestFit="1" customWidth="1"/>
    <col min="6663" max="6912" width="8.83203125" style="1"/>
    <col min="6913" max="6913" width="15.5" style="1" bestFit="1" customWidth="1"/>
    <col min="6914" max="6914" width="47.1640625" style="1" customWidth="1"/>
    <col min="6915" max="6915" width="8.83203125" style="1"/>
    <col min="6916" max="6916" width="10.83203125" style="1" customWidth="1"/>
    <col min="6917" max="6917" width="17.5" style="1" bestFit="1" customWidth="1"/>
    <col min="6918" max="6918" width="17.6640625" style="1" bestFit="1" customWidth="1"/>
    <col min="6919" max="7168" width="8.83203125" style="1"/>
    <col min="7169" max="7169" width="15.5" style="1" bestFit="1" customWidth="1"/>
    <col min="7170" max="7170" width="47.1640625" style="1" customWidth="1"/>
    <col min="7171" max="7171" width="8.83203125" style="1"/>
    <col min="7172" max="7172" width="10.83203125" style="1" customWidth="1"/>
    <col min="7173" max="7173" width="17.5" style="1" bestFit="1" customWidth="1"/>
    <col min="7174" max="7174" width="17.6640625" style="1" bestFit="1" customWidth="1"/>
    <col min="7175" max="7424" width="8.83203125" style="1"/>
    <col min="7425" max="7425" width="15.5" style="1" bestFit="1" customWidth="1"/>
    <col min="7426" max="7426" width="47.1640625" style="1" customWidth="1"/>
    <col min="7427" max="7427" width="8.83203125" style="1"/>
    <col min="7428" max="7428" width="10.83203125" style="1" customWidth="1"/>
    <col min="7429" max="7429" width="17.5" style="1" bestFit="1" customWidth="1"/>
    <col min="7430" max="7430" width="17.6640625" style="1" bestFit="1" customWidth="1"/>
    <col min="7431" max="7680" width="8.83203125" style="1"/>
    <col min="7681" max="7681" width="15.5" style="1" bestFit="1" customWidth="1"/>
    <col min="7682" max="7682" width="47.1640625" style="1" customWidth="1"/>
    <col min="7683" max="7683" width="8.83203125" style="1"/>
    <col min="7684" max="7684" width="10.83203125" style="1" customWidth="1"/>
    <col min="7685" max="7685" width="17.5" style="1" bestFit="1" customWidth="1"/>
    <col min="7686" max="7686" width="17.6640625" style="1" bestFit="1" customWidth="1"/>
    <col min="7687" max="7936" width="8.83203125" style="1"/>
    <col min="7937" max="7937" width="15.5" style="1" bestFit="1" customWidth="1"/>
    <col min="7938" max="7938" width="47.1640625" style="1" customWidth="1"/>
    <col min="7939" max="7939" width="8.83203125" style="1"/>
    <col min="7940" max="7940" width="10.83203125" style="1" customWidth="1"/>
    <col min="7941" max="7941" width="17.5" style="1" bestFit="1" customWidth="1"/>
    <col min="7942" max="7942" width="17.6640625" style="1" bestFit="1" customWidth="1"/>
    <col min="7943" max="8192" width="8.83203125" style="1"/>
    <col min="8193" max="8193" width="15.5" style="1" bestFit="1" customWidth="1"/>
    <col min="8194" max="8194" width="47.1640625" style="1" customWidth="1"/>
    <col min="8195" max="8195" width="8.83203125" style="1"/>
    <col min="8196" max="8196" width="10.83203125" style="1" customWidth="1"/>
    <col min="8197" max="8197" width="17.5" style="1" bestFit="1" customWidth="1"/>
    <col min="8198" max="8198" width="17.6640625" style="1" bestFit="1" customWidth="1"/>
    <col min="8199" max="8448" width="8.83203125" style="1"/>
    <col min="8449" max="8449" width="15.5" style="1" bestFit="1" customWidth="1"/>
    <col min="8450" max="8450" width="47.1640625" style="1" customWidth="1"/>
    <col min="8451" max="8451" width="8.83203125" style="1"/>
    <col min="8452" max="8452" width="10.83203125" style="1" customWidth="1"/>
    <col min="8453" max="8453" width="17.5" style="1" bestFit="1" customWidth="1"/>
    <col min="8454" max="8454" width="17.6640625" style="1" bestFit="1" customWidth="1"/>
    <col min="8455" max="8704" width="8.83203125" style="1"/>
    <col min="8705" max="8705" width="15.5" style="1" bestFit="1" customWidth="1"/>
    <col min="8706" max="8706" width="47.1640625" style="1" customWidth="1"/>
    <col min="8707" max="8707" width="8.83203125" style="1"/>
    <col min="8708" max="8708" width="10.83203125" style="1" customWidth="1"/>
    <col min="8709" max="8709" width="17.5" style="1" bestFit="1" customWidth="1"/>
    <col min="8710" max="8710" width="17.6640625" style="1" bestFit="1" customWidth="1"/>
    <col min="8711" max="8960" width="8.83203125" style="1"/>
    <col min="8961" max="8961" width="15.5" style="1" bestFit="1" customWidth="1"/>
    <col min="8962" max="8962" width="47.1640625" style="1" customWidth="1"/>
    <col min="8963" max="8963" width="8.83203125" style="1"/>
    <col min="8964" max="8964" width="10.83203125" style="1" customWidth="1"/>
    <col min="8965" max="8965" width="17.5" style="1" bestFit="1" customWidth="1"/>
    <col min="8966" max="8966" width="17.6640625" style="1" bestFit="1" customWidth="1"/>
    <col min="8967" max="9216" width="8.83203125" style="1"/>
    <col min="9217" max="9217" width="15.5" style="1" bestFit="1" customWidth="1"/>
    <col min="9218" max="9218" width="47.1640625" style="1" customWidth="1"/>
    <col min="9219" max="9219" width="8.83203125" style="1"/>
    <col min="9220" max="9220" width="10.83203125" style="1" customWidth="1"/>
    <col min="9221" max="9221" width="17.5" style="1" bestFit="1" customWidth="1"/>
    <col min="9222" max="9222" width="17.6640625" style="1" bestFit="1" customWidth="1"/>
    <col min="9223" max="9472" width="8.83203125" style="1"/>
    <col min="9473" max="9473" width="15.5" style="1" bestFit="1" customWidth="1"/>
    <col min="9474" max="9474" width="47.1640625" style="1" customWidth="1"/>
    <col min="9475" max="9475" width="8.83203125" style="1"/>
    <col min="9476" max="9476" width="10.83203125" style="1" customWidth="1"/>
    <col min="9477" max="9477" width="17.5" style="1" bestFit="1" customWidth="1"/>
    <col min="9478" max="9478" width="17.6640625" style="1" bestFit="1" customWidth="1"/>
    <col min="9479" max="9728" width="8.83203125" style="1"/>
    <col min="9729" max="9729" width="15.5" style="1" bestFit="1" customWidth="1"/>
    <col min="9730" max="9730" width="47.1640625" style="1" customWidth="1"/>
    <col min="9731" max="9731" width="8.83203125" style="1"/>
    <col min="9732" max="9732" width="10.83203125" style="1" customWidth="1"/>
    <col min="9733" max="9733" width="17.5" style="1" bestFit="1" customWidth="1"/>
    <col min="9734" max="9734" width="17.6640625" style="1" bestFit="1" customWidth="1"/>
    <col min="9735" max="9984" width="8.83203125" style="1"/>
    <col min="9985" max="9985" width="15.5" style="1" bestFit="1" customWidth="1"/>
    <col min="9986" max="9986" width="47.1640625" style="1" customWidth="1"/>
    <col min="9987" max="9987" width="8.83203125" style="1"/>
    <col min="9988" max="9988" width="10.83203125" style="1" customWidth="1"/>
    <col min="9989" max="9989" width="17.5" style="1" bestFit="1" customWidth="1"/>
    <col min="9990" max="9990" width="17.6640625" style="1" bestFit="1" customWidth="1"/>
    <col min="9991" max="10240" width="8.83203125" style="1"/>
    <col min="10241" max="10241" width="15.5" style="1" bestFit="1" customWidth="1"/>
    <col min="10242" max="10242" width="47.1640625" style="1" customWidth="1"/>
    <col min="10243" max="10243" width="8.83203125" style="1"/>
    <col min="10244" max="10244" width="10.83203125" style="1" customWidth="1"/>
    <col min="10245" max="10245" width="17.5" style="1" bestFit="1" customWidth="1"/>
    <col min="10246" max="10246" width="17.6640625" style="1" bestFit="1" customWidth="1"/>
    <col min="10247" max="10496" width="8.83203125" style="1"/>
    <col min="10497" max="10497" width="15.5" style="1" bestFit="1" customWidth="1"/>
    <col min="10498" max="10498" width="47.1640625" style="1" customWidth="1"/>
    <col min="10499" max="10499" width="8.83203125" style="1"/>
    <col min="10500" max="10500" width="10.83203125" style="1" customWidth="1"/>
    <col min="10501" max="10501" width="17.5" style="1" bestFit="1" customWidth="1"/>
    <col min="10502" max="10502" width="17.6640625" style="1" bestFit="1" customWidth="1"/>
    <col min="10503" max="10752" width="8.83203125" style="1"/>
    <col min="10753" max="10753" width="15.5" style="1" bestFit="1" customWidth="1"/>
    <col min="10754" max="10754" width="47.1640625" style="1" customWidth="1"/>
    <col min="10755" max="10755" width="8.83203125" style="1"/>
    <col min="10756" max="10756" width="10.83203125" style="1" customWidth="1"/>
    <col min="10757" max="10757" width="17.5" style="1" bestFit="1" customWidth="1"/>
    <col min="10758" max="10758" width="17.6640625" style="1" bestFit="1" customWidth="1"/>
    <col min="10759" max="11008" width="8.83203125" style="1"/>
    <col min="11009" max="11009" width="15.5" style="1" bestFit="1" customWidth="1"/>
    <col min="11010" max="11010" width="47.1640625" style="1" customWidth="1"/>
    <col min="11011" max="11011" width="8.83203125" style="1"/>
    <col min="11012" max="11012" width="10.83203125" style="1" customWidth="1"/>
    <col min="11013" max="11013" width="17.5" style="1" bestFit="1" customWidth="1"/>
    <col min="11014" max="11014" width="17.6640625" style="1" bestFit="1" customWidth="1"/>
    <col min="11015" max="11264" width="8.83203125" style="1"/>
    <col min="11265" max="11265" width="15.5" style="1" bestFit="1" customWidth="1"/>
    <col min="11266" max="11266" width="47.1640625" style="1" customWidth="1"/>
    <col min="11267" max="11267" width="8.83203125" style="1"/>
    <col min="11268" max="11268" width="10.83203125" style="1" customWidth="1"/>
    <col min="11269" max="11269" width="17.5" style="1" bestFit="1" customWidth="1"/>
    <col min="11270" max="11270" width="17.6640625" style="1" bestFit="1" customWidth="1"/>
    <col min="11271" max="11520" width="8.83203125" style="1"/>
    <col min="11521" max="11521" width="15.5" style="1" bestFit="1" customWidth="1"/>
    <col min="11522" max="11522" width="47.1640625" style="1" customWidth="1"/>
    <col min="11523" max="11523" width="8.83203125" style="1"/>
    <col min="11524" max="11524" width="10.83203125" style="1" customWidth="1"/>
    <col min="11525" max="11525" width="17.5" style="1" bestFit="1" customWidth="1"/>
    <col min="11526" max="11526" width="17.6640625" style="1" bestFit="1" customWidth="1"/>
    <col min="11527" max="11776" width="8.83203125" style="1"/>
    <col min="11777" max="11777" width="15.5" style="1" bestFit="1" customWidth="1"/>
    <col min="11778" max="11778" width="47.1640625" style="1" customWidth="1"/>
    <col min="11779" max="11779" width="8.83203125" style="1"/>
    <col min="11780" max="11780" width="10.83203125" style="1" customWidth="1"/>
    <col min="11781" max="11781" width="17.5" style="1" bestFit="1" customWidth="1"/>
    <col min="11782" max="11782" width="17.6640625" style="1" bestFit="1" customWidth="1"/>
    <col min="11783" max="12032" width="8.83203125" style="1"/>
    <col min="12033" max="12033" width="15.5" style="1" bestFit="1" customWidth="1"/>
    <col min="12034" max="12034" width="47.1640625" style="1" customWidth="1"/>
    <col min="12035" max="12035" width="8.83203125" style="1"/>
    <col min="12036" max="12036" width="10.83203125" style="1" customWidth="1"/>
    <col min="12037" max="12037" width="17.5" style="1" bestFit="1" customWidth="1"/>
    <col min="12038" max="12038" width="17.6640625" style="1" bestFit="1" customWidth="1"/>
    <col min="12039" max="12288" width="8.83203125" style="1"/>
    <col min="12289" max="12289" width="15.5" style="1" bestFit="1" customWidth="1"/>
    <col min="12290" max="12290" width="47.1640625" style="1" customWidth="1"/>
    <col min="12291" max="12291" width="8.83203125" style="1"/>
    <col min="12292" max="12292" width="10.83203125" style="1" customWidth="1"/>
    <col min="12293" max="12293" width="17.5" style="1" bestFit="1" customWidth="1"/>
    <col min="12294" max="12294" width="17.6640625" style="1" bestFit="1" customWidth="1"/>
    <col min="12295" max="12544" width="8.83203125" style="1"/>
    <col min="12545" max="12545" width="15.5" style="1" bestFit="1" customWidth="1"/>
    <col min="12546" max="12546" width="47.1640625" style="1" customWidth="1"/>
    <col min="12547" max="12547" width="8.83203125" style="1"/>
    <col min="12548" max="12548" width="10.83203125" style="1" customWidth="1"/>
    <col min="12549" max="12549" width="17.5" style="1" bestFit="1" customWidth="1"/>
    <col min="12550" max="12550" width="17.6640625" style="1" bestFit="1" customWidth="1"/>
    <col min="12551" max="12800" width="8.83203125" style="1"/>
    <col min="12801" max="12801" width="15.5" style="1" bestFit="1" customWidth="1"/>
    <col min="12802" max="12802" width="47.1640625" style="1" customWidth="1"/>
    <col min="12803" max="12803" width="8.83203125" style="1"/>
    <col min="12804" max="12804" width="10.83203125" style="1" customWidth="1"/>
    <col min="12805" max="12805" width="17.5" style="1" bestFit="1" customWidth="1"/>
    <col min="12806" max="12806" width="17.6640625" style="1" bestFit="1" customWidth="1"/>
    <col min="12807" max="13056" width="8.83203125" style="1"/>
    <col min="13057" max="13057" width="15.5" style="1" bestFit="1" customWidth="1"/>
    <col min="13058" max="13058" width="47.1640625" style="1" customWidth="1"/>
    <col min="13059" max="13059" width="8.83203125" style="1"/>
    <col min="13060" max="13060" width="10.83203125" style="1" customWidth="1"/>
    <col min="13061" max="13061" width="17.5" style="1" bestFit="1" customWidth="1"/>
    <col min="13062" max="13062" width="17.6640625" style="1" bestFit="1" customWidth="1"/>
    <col min="13063" max="13312" width="8.83203125" style="1"/>
    <col min="13313" max="13313" width="15.5" style="1" bestFit="1" customWidth="1"/>
    <col min="13314" max="13314" width="47.1640625" style="1" customWidth="1"/>
    <col min="13315" max="13315" width="8.83203125" style="1"/>
    <col min="13316" max="13316" width="10.83203125" style="1" customWidth="1"/>
    <col min="13317" max="13317" width="17.5" style="1" bestFit="1" customWidth="1"/>
    <col min="13318" max="13318" width="17.6640625" style="1" bestFit="1" customWidth="1"/>
    <col min="13319" max="13568" width="8.83203125" style="1"/>
    <col min="13569" max="13569" width="15.5" style="1" bestFit="1" customWidth="1"/>
    <col min="13570" max="13570" width="47.1640625" style="1" customWidth="1"/>
    <col min="13571" max="13571" width="8.83203125" style="1"/>
    <col min="13572" max="13572" width="10.83203125" style="1" customWidth="1"/>
    <col min="13573" max="13573" width="17.5" style="1" bestFit="1" customWidth="1"/>
    <col min="13574" max="13574" width="17.6640625" style="1" bestFit="1" customWidth="1"/>
    <col min="13575" max="13824" width="8.83203125" style="1"/>
    <col min="13825" max="13825" width="15.5" style="1" bestFit="1" customWidth="1"/>
    <col min="13826" max="13826" width="47.1640625" style="1" customWidth="1"/>
    <col min="13827" max="13827" width="8.83203125" style="1"/>
    <col min="13828" max="13828" width="10.83203125" style="1" customWidth="1"/>
    <col min="13829" max="13829" width="17.5" style="1" bestFit="1" customWidth="1"/>
    <col min="13830" max="13830" width="17.6640625" style="1" bestFit="1" customWidth="1"/>
    <col min="13831" max="14080" width="8.83203125" style="1"/>
    <col min="14081" max="14081" width="15.5" style="1" bestFit="1" customWidth="1"/>
    <col min="14082" max="14082" width="47.1640625" style="1" customWidth="1"/>
    <col min="14083" max="14083" width="8.83203125" style="1"/>
    <col min="14084" max="14084" width="10.83203125" style="1" customWidth="1"/>
    <col min="14085" max="14085" width="17.5" style="1" bestFit="1" customWidth="1"/>
    <col min="14086" max="14086" width="17.6640625" style="1" bestFit="1" customWidth="1"/>
    <col min="14087" max="14336" width="8.83203125" style="1"/>
    <col min="14337" max="14337" width="15.5" style="1" bestFit="1" customWidth="1"/>
    <col min="14338" max="14338" width="47.1640625" style="1" customWidth="1"/>
    <col min="14339" max="14339" width="8.83203125" style="1"/>
    <col min="14340" max="14340" width="10.83203125" style="1" customWidth="1"/>
    <col min="14341" max="14341" width="17.5" style="1" bestFit="1" customWidth="1"/>
    <col min="14342" max="14342" width="17.6640625" style="1" bestFit="1" customWidth="1"/>
    <col min="14343" max="14592" width="8.83203125" style="1"/>
    <col min="14593" max="14593" width="15.5" style="1" bestFit="1" customWidth="1"/>
    <col min="14594" max="14594" width="47.1640625" style="1" customWidth="1"/>
    <col min="14595" max="14595" width="8.83203125" style="1"/>
    <col min="14596" max="14596" width="10.83203125" style="1" customWidth="1"/>
    <col min="14597" max="14597" width="17.5" style="1" bestFit="1" customWidth="1"/>
    <col min="14598" max="14598" width="17.6640625" style="1" bestFit="1" customWidth="1"/>
    <col min="14599" max="14848" width="8.83203125" style="1"/>
    <col min="14849" max="14849" width="15.5" style="1" bestFit="1" customWidth="1"/>
    <col min="14850" max="14850" width="47.1640625" style="1" customWidth="1"/>
    <col min="14851" max="14851" width="8.83203125" style="1"/>
    <col min="14852" max="14852" width="10.83203125" style="1" customWidth="1"/>
    <col min="14853" max="14853" width="17.5" style="1" bestFit="1" customWidth="1"/>
    <col min="14854" max="14854" width="17.6640625" style="1" bestFit="1" customWidth="1"/>
    <col min="14855" max="15104" width="8.83203125" style="1"/>
    <col min="15105" max="15105" width="15.5" style="1" bestFit="1" customWidth="1"/>
    <col min="15106" max="15106" width="47.1640625" style="1" customWidth="1"/>
    <col min="15107" max="15107" width="8.83203125" style="1"/>
    <col min="15108" max="15108" width="10.83203125" style="1" customWidth="1"/>
    <col min="15109" max="15109" width="17.5" style="1" bestFit="1" customWidth="1"/>
    <col min="15110" max="15110" width="17.6640625" style="1" bestFit="1" customWidth="1"/>
    <col min="15111" max="15360" width="8.83203125" style="1"/>
    <col min="15361" max="15361" width="15.5" style="1" bestFit="1" customWidth="1"/>
    <col min="15362" max="15362" width="47.1640625" style="1" customWidth="1"/>
    <col min="15363" max="15363" width="8.83203125" style="1"/>
    <col min="15364" max="15364" width="10.83203125" style="1" customWidth="1"/>
    <col min="15365" max="15365" width="17.5" style="1" bestFit="1" customWidth="1"/>
    <col min="15366" max="15366" width="17.6640625" style="1" bestFit="1" customWidth="1"/>
    <col min="15367" max="15616" width="8.83203125" style="1"/>
    <col min="15617" max="15617" width="15.5" style="1" bestFit="1" customWidth="1"/>
    <col min="15618" max="15618" width="47.1640625" style="1" customWidth="1"/>
    <col min="15619" max="15619" width="8.83203125" style="1"/>
    <col min="15620" max="15620" width="10.83203125" style="1" customWidth="1"/>
    <col min="15621" max="15621" width="17.5" style="1" bestFit="1" customWidth="1"/>
    <col min="15622" max="15622" width="17.6640625" style="1" bestFit="1" customWidth="1"/>
    <col min="15623" max="15872" width="8.83203125" style="1"/>
    <col min="15873" max="15873" width="15.5" style="1" bestFit="1" customWidth="1"/>
    <col min="15874" max="15874" width="47.1640625" style="1" customWidth="1"/>
    <col min="15875" max="15875" width="8.83203125" style="1"/>
    <col min="15876" max="15876" width="10.83203125" style="1" customWidth="1"/>
    <col min="15877" max="15877" width="17.5" style="1" bestFit="1" customWidth="1"/>
    <col min="15878" max="15878" width="17.6640625" style="1" bestFit="1" customWidth="1"/>
    <col min="15879" max="16128" width="8.83203125" style="1"/>
    <col min="16129" max="16129" width="15.5" style="1" bestFit="1" customWidth="1"/>
    <col min="16130" max="16130" width="47.1640625" style="1" customWidth="1"/>
    <col min="16131" max="16131" width="8.83203125" style="1"/>
    <col min="16132" max="16132" width="10.83203125" style="1" customWidth="1"/>
    <col min="16133" max="16133" width="17.5" style="1" bestFit="1" customWidth="1"/>
    <col min="16134" max="16134" width="17.6640625" style="1" bestFit="1" customWidth="1"/>
    <col min="16135" max="16384" width="8.83203125" style="1"/>
  </cols>
  <sheetData>
    <row r="1" spans="1:11">
      <c r="B1" s="265" t="s">
        <v>1584</v>
      </c>
      <c r="C1" s="265"/>
      <c r="D1" s="265"/>
      <c r="E1" s="265"/>
      <c r="F1" s="265"/>
      <c r="G1" s="265"/>
      <c r="H1" s="266"/>
      <c r="I1" s="1"/>
      <c r="J1" s="1"/>
    </row>
    <row r="2" spans="1:11">
      <c r="B2" s="267" t="s">
        <v>1585</v>
      </c>
      <c r="C2" s="267"/>
      <c r="D2" s="267"/>
      <c r="E2" s="267"/>
      <c r="F2" s="267"/>
      <c r="G2" s="267"/>
      <c r="H2" s="268"/>
      <c r="I2" s="1"/>
      <c r="J2" s="1"/>
    </row>
    <row r="4" spans="1:11" ht="37.5">
      <c r="A4" s="19" t="s">
        <v>1586</v>
      </c>
      <c r="B4" s="20" t="s">
        <v>1587</v>
      </c>
      <c r="C4" s="20" t="s">
        <v>1588</v>
      </c>
      <c r="D4" s="22" t="s">
        <v>1671</v>
      </c>
      <c r="E4" s="23" t="s">
        <v>1660</v>
      </c>
      <c r="F4" s="23" t="s">
        <v>1661</v>
      </c>
      <c r="G4" s="23" t="s">
        <v>1662</v>
      </c>
      <c r="H4" s="23" t="s">
        <v>1660</v>
      </c>
      <c r="I4" s="23" t="s">
        <v>1661</v>
      </c>
      <c r="J4" s="23" t="s">
        <v>1662</v>
      </c>
    </row>
    <row r="5" spans="1:11" hidden="1">
      <c r="A5" s="2" t="s">
        <v>1590</v>
      </c>
      <c r="B5" s="9" t="s">
        <v>1591</v>
      </c>
      <c r="C5" s="3" t="s">
        <v>1589</v>
      </c>
      <c r="D5" s="3">
        <v>1.39</v>
      </c>
      <c r="E5" s="16"/>
      <c r="F5" s="16"/>
      <c r="G5" s="16"/>
      <c r="H5" s="4">
        <f t="shared" ref="H5:H10" si="0">$E$6*D5/$D$6</f>
        <v>228618.42105263157</v>
      </c>
      <c r="I5" s="4">
        <f>$F$6*D5/$D$6</f>
        <v>246907.89473684211</v>
      </c>
      <c r="J5" s="4">
        <f>$G$6*D5/$D$6</f>
        <v>265197.36842105264</v>
      </c>
    </row>
    <row r="6" spans="1:11" s="8" customFormat="1" ht="37.5">
      <c r="A6" s="5" t="s">
        <v>1675</v>
      </c>
      <c r="B6" s="24" t="s">
        <v>1684</v>
      </c>
      <c r="C6" s="6" t="s">
        <v>1589</v>
      </c>
      <c r="D6" s="15">
        <v>1.52</v>
      </c>
      <c r="E6" s="17">
        <f>IFERROR(VLOOKUP(A6,'Đầu vào NC_TT11'!A:G,5,0),"")</f>
        <v>250000</v>
      </c>
      <c r="F6" s="17">
        <f>IFERROR(VLOOKUP(A6,'Đầu vào NC_TT11'!A:G,6,0),"")</f>
        <v>270000</v>
      </c>
      <c r="G6" s="17">
        <f>IFERROR(VLOOKUP(A6,'Đầu vào NC_TT11'!A:G,7,0),"")</f>
        <v>290000</v>
      </c>
      <c r="H6" s="7">
        <f t="shared" si="0"/>
        <v>250000</v>
      </c>
      <c r="I6" s="7">
        <f>$F$6*D6/$D$6</f>
        <v>270000</v>
      </c>
      <c r="J6" s="7">
        <f t="shared" ref="J6:J10" si="1">$G$6*D6/$D$6</f>
        <v>290000</v>
      </c>
      <c r="K6" s="8" t="s">
        <v>1737</v>
      </c>
    </row>
    <row r="7" spans="1:11" hidden="1">
      <c r="A7" s="2" t="s">
        <v>1592</v>
      </c>
      <c r="B7" s="9" t="s">
        <v>1593</v>
      </c>
      <c r="C7" s="3" t="s">
        <v>1589</v>
      </c>
      <c r="D7" s="3">
        <v>1.65</v>
      </c>
      <c r="E7" s="16"/>
      <c r="F7" s="16"/>
      <c r="G7" s="16"/>
      <c r="H7" s="4">
        <f t="shared" si="0"/>
        <v>271381.57894736843</v>
      </c>
      <c r="I7" s="4">
        <f>$F$6*D7/$D$6</f>
        <v>293092.10526315786</v>
      </c>
      <c r="J7" s="4">
        <f t="shared" si="1"/>
        <v>314802.63157894736</v>
      </c>
    </row>
    <row r="8" spans="1:11" hidden="1">
      <c r="A8" s="2" t="s">
        <v>1594</v>
      </c>
      <c r="B8" s="9" t="s">
        <v>1595</v>
      </c>
      <c r="C8" s="3" t="s">
        <v>1589</v>
      </c>
      <c r="D8" s="3">
        <v>1.94</v>
      </c>
      <c r="E8" s="16"/>
      <c r="F8" s="16"/>
      <c r="G8" s="16"/>
      <c r="H8" s="4">
        <f t="shared" si="0"/>
        <v>319078.94736842107</v>
      </c>
      <c r="I8" s="4">
        <f>$F$6*D8/$D$6</f>
        <v>344605.26315789472</v>
      </c>
      <c r="J8" s="4">
        <f t="shared" si="1"/>
        <v>370131.57894736843</v>
      </c>
    </row>
    <row r="9" spans="1:11" hidden="1">
      <c r="A9" s="2" t="s">
        <v>1596</v>
      </c>
      <c r="B9" s="9" t="s">
        <v>1597</v>
      </c>
      <c r="C9" s="3" t="s">
        <v>1589</v>
      </c>
      <c r="D9" s="3">
        <v>2.2999999999999998</v>
      </c>
      <c r="E9" s="16"/>
      <c r="F9" s="16"/>
      <c r="G9" s="16"/>
      <c r="H9" s="4">
        <f t="shared" si="0"/>
        <v>378289.4736842105</v>
      </c>
      <c r="I9" s="4">
        <f t="shared" ref="I9:I10" si="2">$F$6*D9/$D$6</f>
        <v>408552.63157894736</v>
      </c>
      <c r="J9" s="4">
        <f t="shared" si="1"/>
        <v>438815.78947368421</v>
      </c>
    </row>
    <row r="10" spans="1:11" hidden="1">
      <c r="A10" s="27" t="s">
        <v>1598</v>
      </c>
      <c r="B10" s="28" t="s">
        <v>1599</v>
      </c>
      <c r="C10" s="29" t="s">
        <v>1589</v>
      </c>
      <c r="D10" s="29">
        <v>2.71</v>
      </c>
      <c r="E10" s="30"/>
      <c r="F10" s="30"/>
      <c r="G10" s="30"/>
      <c r="H10" s="31">
        <f t="shared" si="0"/>
        <v>445723.68421052629</v>
      </c>
      <c r="I10" s="31">
        <f t="shared" si="2"/>
        <v>481381.57894736843</v>
      </c>
      <c r="J10" s="31">
        <f t="shared" si="1"/>
        <v>517039.4736842105</v>
      </c>
    </row>
    <row r="11" spans="1:11" hidden="1">
      <c r="A11" s="32" t="s">
        <v>1600</v>
      </c>
      <c r="B11" s="33" t="s">
        <v>1670</v>
      </c>
      <c r="C11" s="20" t="s">
        <v>1589</v>
      </c>
      <c r="D11" s="20">
        <v>1</v>
      </c>
      <c r="E11" s="34"/>
      <c r="F11" s="34"/>
      <c r="G11" s="34"/>
      <c r="H11" s="35">
        <f>$E$12*D11/$D$12</f>
        <v>220338.98305084746</v>
      </c>
      <c r="I11" s="35">
        <f>$F$12*D11/$D$12</f>
        <v>237288.13559322036</v>
      </c>
      <c r="J11" s="35">
        <f>$G$12*D11/$D$12</f>
        <v>254237.28813559323</v>
      </c>
    </row>
    <row r="12" spans="1:11" s="8" customFormat="1">
      <c r="A12" s="5" t="s">
        <v>1601</v>
      </c>
      <c r="B12" s="10" t="s">
        <v>1667</v>
      </c>
      <c r="C12" s="6" t="s">
        <v>1589</v>
      </c>
      <c r="D12" s="6">
        <v>1.18</v>
      </c>
      <c r="E12" s="17">
        <f>IFERROR(VLOOKUP(A12,'Đầu vào NC_TT11'!A:G,5,0),"")</f>
        <v>260000</v>
      </c>
      <c r="F12" s="17">
        <f>IFERROR(VLOOKUP(A12,'Đầu vào NC_TT11'!A:G,6,0),"")</f>
        <v>280000</v>
      </c>
      <c r="G12" s="17">
        <f>IFERROR(VLOOKUP(A12,'Đầu vào NC_TT11'!A:G,7,0),"")</f>
        <v>300000</v>
      </c>
      <c r="H12" s="7">
        <f>$E$12*D12/$D$12</f>
        <v>260000</v>
      </c>
      <c r="I12" s="7">
        <f t="shared" ref="I12:I14" si="3">$F$12*D12/$D$12</f>
        <v>280000</v>
      </c>
      <c r="J12" s="7">
        <f t="shared" ref="J12:J14" si="4">$G$12*D12/$D$12</f>
        <v>300000</v>
      </c>
      <c r="K12" s="8" t="s">
        <v>1737</v>
      </c>
    </row>
    <row r="13" spans="1:11" hidden="1">
      <c r="A13" s="2" t="s">
        <v>1602</v>
      </c>
      <c r="B13" s="9" t="s">
        <v>1668</v>
      </c>
      <c r="C13" s="3" t="s">
        <v>1589</v>
      </c>
      <c r="D13" s="3">
        <v>1.4</v>
      </c>
      <c r="E13" s="16"/>
      <c r="F13" s="16"/>
      <c r="G13" s="16"/>
      <c r="H13" s="4">
        <f>$E$12*D13/$D$12</f>
        <v>308474.57627118647</v>
      </c>
      <c r="I13" s="4">
        <f t="shared" si="3"/>
        <v>332203.3898305085</v>
      </c>
      <c r="J13" s="4">
        <f t="shared" si="4"/>
        <v>355932.20338983054</v>
      </c>
    </row>
    <row r="14" spans="1:11" hidden="1">
      <c r="A14" s="27" t="s">
        <v>1603</v>
      </c>
      <c r="B14" s="28" t="s">
        <v>1669</v>
      </c>
      <c r="C14" s="29" t="s">
        <v>1589</v>
      </c>
      <c r="D14" s="29">
        <v>1.65</v>
      </c>
      <c r="E14" s="30"/>
      <c r="F14" s="30"/>
      <c r="G14" s="30"/>
      <c r="H14" s="31">
        <f>$E$12*D14/$D$12</f>
        <v>363559.32203389832</v>
      </c>
      <c r="I14" s="31">
        <f t="shared" si="3"/>
        <v>391525.42372881359</v>
      </c>
      <c r="J14" s="31">
        <f t="shared" si="4"/>
        <v>419491.52542372886</v>
      </c>
    </row>
    <row r="15" spans="1:11" hidden="1">
      <c r="A15" s="32" t="s">
        <v>1604</v>
      </c>
      <c r="B15" s="32" t="s">
        <v>1605</v>
      </c>
      <c r="C15" s="20" t="s">
        <v>1589</v>
      </c>
      <c r="D15" s="20">
        <v>1</v>
      </c>
      <c r="E15" s="34"/>
      <c r="F15" s="34"/>
      <c r="G15" s="34"/>
      <c r="H15" s="35">
        <f>$E$16*D15/$D$16</f>
        <v>243902.43902439027</v>
      </c>
      <c r="I15" s="35">
        <f>$F$16*D15/$D$16</f>
        <v>263414.63414634147</v>
      </c>
      <c r="J15" s="35">
        <f>$G$16*D15/$D$16</f>
        <v>282926.8292682927</v>
      </c>
    </row>
    <row r="16" spans="1:11" s="8" customFormat="1">
      <c r="A16" s="14" t="s">
        <v>1680</v>
      </c>
      <c r="B16" s="14" t="s">
        <v>1681</v>
      </c>
      <c r="C16" s="15" t="s">
        <v>1589</v>
      </c>
      <c r="D16" s="6">
        <f>(D15+D17)/2</f>
        <v>1.0249999999999999</v>
      </c>
      <c r="E16" s="17">
        <f>IFERROR(VLOOKUP(A16,'Đầu vào NC_TT11'!A:G,5,0),"")</f>
        <v>250000</v>
      </c>
      <c r="F16" s="17">
        <f>IFERROR(VLOOKUP(A16,'Đầu vào NC_TT11'!A:G,6,0),"")</f>
        <v>270000</v>
      </c>
      <c r="G16" s="17">
        <f>IFERROR(VLOOKUP(A16,'Đầu vào NC_TT11'!A:G,7,0),"")</f>
        <v>290000</v>
      </c>
      <c r="H16" s="7">
        <f t="shared" ref="H16:H17" si="5">$E$16*D16/$D$16</f>
        <v>250000</v>
      </c>
      <c r="I16" s="7">
        <f t="shared" ref="I16:I17" si="6">$F$16*D16/$D$16</f>
        <v>270000</v>
      </c>
      <c r="J16" s="7">
        <f t="shared" ref="J16:J17" si="7">$G$16*D16/$D$16</f>
        <v>290000</v>
      </c>
      <c r="K16" s="8" t="s">
        <v>1737</v>
      </c>
    </row>
    <row r="17" spans="1:11" hidden="1">
      <c r="A17" s="27" t="s">
        <v>1606</v>
      </c>
      <c r="B17" s="27" t="s">
        <v>1607</v>
      </c>
      <c r="C17" s="29" t="s">
        <v>1589</v>
      </c>
      <c r="D17" s="36">
        <v>1.05</v>
      </c>
      <c r="E17" s="30"/>
      <c r="F17" s="30"/>
      <c r="G17" s="30"/>
      <c r="H17" s="31">
        <f t="shared" si="5"/>
        <v>256097.56097560978</v>
      </c>
      <c r="I17" s="31">
        <f t="shared" si="6"/>
        <v>276585.36585365859</v>
      </c>
      <c r="J17" s="31">
        <f t="shared" si="7"/>
        <v>297073.17073170736</v>
      </c>
    </row>
    <row r="18" spans="1:11" hidden="1">
      <c r="A18" s="32" t="s">
        <v>1608</v>
      </c>
      <c r="B18" s="32" t="s">
        <v>1609</v>
      </c>
      <c r="C18" s="20" t="s">
        <v>1589</v>
      </c>
      <c r="D18" s="20">
        <v>1</v>
      </c>
      <c r="E18" s="34"/>
      <c r="F18" s="34"/>
      <c r="G18" s="34"/>
      <c r="H18" s="35">
        <f>$E$19*D18/$D$19</f>
        <v>253658.53658536589</v>
      </c>
      <c r="I18" s="35">
        <f>$F$19*D18/$D$19</f>
        <v>273170.73170731711</v>
      </c>
      <c r="J18" s="35">
        <f>$G$19*D18/$D$19</f>
        <v>292682.92682926834</v>
      </c>
    </row>
    <row r="19" spans="1:11" s="8" customFormat="1">
      <c r="A19" s="14" t="s">
        <v>1682</v>
      </c>
      <c r="B19" s="14" t="s">
        <v>1683</v>
      </c>
      <c r="C19" s="15" t="s">
        <v>1589</v>
      </c>
      <c r="D19" s="6">
        <f>(D18+D20)/2</f>
        <v>1.0249999999999999</v>
      </c>
      <c r="E19" s="17">
        <f>IFERROR(VLOOKUP(A19,'Đầu vào NC_TT11'!A:G,5,0),"")</f>
        <v>260000</v>
      </c>
      <c r="F19" s="17">
        <f>IFERROR(VLOOKUP(A19,'Đầu vào NC_TT11'!A:G,6,0),"")</f>
        <v>280000</v>
      </c>
      <c r="G19" s="17">
        <f>IFERROR(VLOOKUP(A19,'Đầu vào NC_TT11'!A:G,7,0),"")</f>
        <v>300000</v>
      </c>
      <c r="H19" s="7">
        <f>$E$19*D19/$D$19</f>
        <v>260000.00000000003</v>
      </c>
      <c r="I19" s="7">
        <f t="shared" ref="I19:I20" si="8">$F$19*D19/$D$19</f>
        <v>280000</v>
      </c>
      <c r="J19" s="7">
        <f t="shared" ref="J19:J20" si="9">$G$19*D19/$D$19</f>
        <v>300000</v>
      </c>
      <c r="K19" s="8" t="s">
        <v>1737</v>
      </c>
    </row>
    <row r="20" spans="1:11" hidden="1">
      <c r="A20" s="27" t="s">
        <v>1610</v>
      </c>
      <c r="B20" s="27" t="s">
        <v>1611</v>
      </c>
      <c r="C20" s="29" t="s">
        <v>1589</v>
      </c>
      <c r="D20" s="36">
        <v>1.05</v>
      </c>
      <c r="E20" s="30"/>
      <c r="F20" s="30"/>
      <c r="G20" s="30"/>
      <c r="H20" s="31">
        <f>$E$19*D20/$D$19</f>
        <v>266341.46341463417</v>
      </c>
      <c r="I20" s="31">
        <f t="shared" si="8"/>
        <v>286829.26829268294</v>
      </c>
      <c r="J20" s="31">
        <f t="shared" si="9"/>
        <v>307317.07317073172</v>
      </c>
    </row>
    <row r="21" spans="1:11" hidden="1">
      <c r="A21" s="32" t="s">
        <v>1612</v>
      </c>
      <c r="B21" s="33" t="s">
        <v>1663</v>
      </c>
      <c r="C21" s="20" t="s">
        <v>1589</v>
      </c>
      <c r="D21" s="20">
        <v>1</v>
      </c>
      <c r="E21" s="34"/>
      <c r="F21" s="34"/>
      <c r="G21" s="34"/>
      <c r="H21" s="35">
        <f>$E$22*D21/$D$22</f>
        <v>221238.93805309737</v>
      </c>
      <c r="I21" s="35">
        <f>$F$22*D21/$D$22</f>
        <v>238938.05309734517</v>
      </c>
      <c r="J21" s="35">
        <f>$G$22*D21/$D$22</f>
        <v>256637.16814159293</v>
      </c>
    </row>
    <row r="22" spans="1:11" s="8" customFormat="1">
      <c r="A22" s="5" t="s">
        <v>1613</v>
      </c>
      <c r="B22" s="10" t="s">
        <v>1664</v>
      </c>
      <c r="C22" s="6" t="s">
        <v>1589</v>
      </c>
      <c r="D22" s="6">
        <v>1.1299999999999999</v>
      </c>
      <c r="E22" s="17">
        <f>IFERROR(VLOOKUP(A22,'Đầu vào NC_TT11'!A:G,5,0),"")</f>
        <v>250000</v>
      </c>
      <c r="F22" s="17">
        <f>IFERROR(VLOOKUP(A22,'Đầu vào NC_TT11'!A:G,6,0),"")</f>
        <v>270000</v>
      </c>
      <c r="G22" s="17">
        <f>IFERROR(VLOOKUP(A22,'Đầu vào NC_TT11'!A:G,7,0),"")</f>
        <v>290000</v>
      </c>
      <c r="H22" s="7">
        <f t="shared" ref="H22:H23" si="10">$E$22*D22/$D$22</f>
        <v>250000.00000000003</v>
      </c>
      <c r="I22" s="7">
        <f t="shared" ref="I22:I24" si="11">$F$22*D22/$D$22</f>
        <v>270000</v>
      </c>
      <c r="J22" s="7">
        <f t="shared" ref="J22:J24" si="12">$G$22*D22/$D$22</f>
        <v>290000</v>
      </c>
      <c r="K22" s="8" t="s">
        <v>1737</v>
      </c>
    </row>
    <row r="23" spans="1:11" hidden="1">
      <c r="A23" s="2" t="s">
        <v>1614</v>
      </c>
      <c r="B23" s="9" t="s">
        <v>1665</v>
      </c>
      <c r="C23" s="3" t="s">
        <v>1589</v>
      </c>
      <c r="D23" s="3">
        <v>1.3</v>
      </c>
      <c r="E23" s="16"/>
      <c r="F23" s="16"/>
      <c r="G23" s="16"/>
      <c r="H23" s="4">
        <f t="shared" si="10"/>
        <v>287610.61946902657</v>
      </c>
      <c r="I23" s="4">
        <f t="shared" si="11"/>
        <v>310619.46902654873</v>
      </c>
      <c r="J23" s="4">
        <f t="shared" si="12"/>
        <v>333628.31858407083</v>
      </c>
    </row>
    <row r="24" spans="1:11" hidden="1">
      <c r="A24" s="27" t="s">
        <v>1615</v>
      </c>
      <c r="B24" s="28" t="s">
        <v>1666</v>
      </c>
      <c r="C24" s="29" t="s">
        <v>1589</v>
      </c>
      <c r="D24" s="29">
        <v>1.47</v>
      </c>
      <c r="E24" s="30"/>
      <c r="F24" s="30"/>
      <c r="G24" s="30"/>
      <c r="H24" s="31">
        <f>$E$22*D24/$D$22</f>
        <v>325221.23893805314</v>
      </c>
      <c r="I24" s="31">
        <f t="shared" si="11"/>
        <v>351238.9380530974</v>
      </c>
      <c r="J24" s="31">
        <f t="shared" si="12"/>
        <v>377256.63716814161</v>
      </c>
    </row>
    <row r="25" spans="1:11" hidden="1">
      <c r="A25" s="32" t="s">
        <v>1652</v>
      </c>
      <c r="B25" s="33" t="s">
        <v>1653</v>
      </c>
      <c r="C25" s="20" t="s">
        <v>1589</v>
      </c>
      <c r="D25" s="21">
        <v>1</v>
      </c>
      <c r="E25" s="34"/>
      <c r="F25" s="34"/>
      <c r="G25" s="34"/>
      <c r="H25" s="35">
        <f>$E$26*D25/$D$26</f>
        <v>236363.63636363635</v>
      </c>
      <c r="I25" s="35">
        <f>$F$26*D25/$D$26</f>
        <v>254545.45454545453</v>
      </c>
      <c r="J25" s="35">
        <f>$G$26*D25/$D$26</f>
        <v>272727.27272727271</v>
      </c>
    </row>
    <row r="26" spans="1:11" s="8" customFormat="1">
      <c r="A26" s="5" t="s">
        <v>1654</v>
      </c>
      <c r="B26" s="10" t="s">
        <v>1655</v>
      </c>
      <c r="C26" s="6" t="s">
        <v>1589</v>
      </c>
      <c r="D26" s="15">
        <v>1.1000000000000001</v>
      </c>
      <c r="E26" s="17">
        <f>IFERROR(VLOOKUP(A26,'Đầu vào NC_TT11'!A:G,5,0),"")</f>
        <v>260000</v>
      </c>
      <c r="F26" s="17">
        <f>IFERROR(VLOOKUP(A26,'Đầu vào NC_TT11'!A:G,6,0),"")</f>
        <v>280000</v>
      </c>
      <c r="G26" s="17">
        <f>IFERROR(VLOOKUP(A26,'Đầu vào NC_TT11'!A:G,7,0),"")</f>
        <v>300000</v>
      </c>
      <c r="H26" s="7">
        <f t="shared" ref="H26:H27" si="13">$E$26*D26/$D$26</f>
        <v>259999.99999999997</v>
      </c>
      <c r="I26" s="7">
        <f t="shared" ref="I26:I28" si="14">$F$26*D26/$D$26</f>
        <v>280000</v>
      </c>
      <c r="J26" s="7">
        <f t="shared" ref="J26:J28" si="15">$G$26*D26/$D$26</f>
        <v>300000</v>
      </c>
      <c r="K26" s="8" t="s">
        <v>1737</v>
      </c>
    </row>
    <row r="27" spans="1:11" hidden="1">
      <c r="A27" s="2" t="s">
        <v>1656</v>
      </c>
      <c r="B27" s="9" t="s">
        <v>1657</v>
      </c>
      <c r="C27" s="3" t="s">
        <v>1589</v>
      </c>
      <c r="D27" s="13">
        <v>1.24</v>
      </c>
      <c r="E27" s="16"/>
      <c r="F27" s="16"/>
      <c r="G27" s="16"/>
      <c r="H27" s="4">
        <f t="shared" si="13"/>
        <v>293090.90909090906</v>
      </c>
      <c r="I27" s="4">
        <f t="shared" si="14"/>
        <v>315636.36363636359</v>
      </c>
      <c r="J27" s="4">
        <f t="shared" si="15"/>
        <v>338181.81818181818</v>
      </c>
    </row>
    <row r="28" spans="1:11" hidden="1">
      <c r="A28" s="27" t="s">
        <v>1658</v>
      </c>
      <c r="B28" s="28" t="s">
        <v>1659</v>
      </c>
      <c r="C28" s="29" t="s">
        <v>1589</v>
      </c>
      <c r="D28" s="36">
        <v>1.39</v>
      </c>
      <c r="E28" s="30"/>
      <c r="F28" s="30"/>
      <c r="G28" s="30"/>
      <c r="H28" s="31">
        <f>$E$26*D28/$D$26</f>
        <v>328545.45454545453</v>
      </c>
      <c r="I28" s="31">
        <f t="shared" si="14"/>
        <v>353818.18181818177</v>
      </c>
      <c r="J28" s="31">
        <f t="shared" si="15"/>
        <v>379090.909090909</v>
      </c>
    </row>
    <row r="29" spans="1:11" s="75" customFormat="1" hidden="1">
      <c r="A29" s="65" t="s">
        <v>1640</v>
      </c>
      <c r="B29" s="66" t="s">
        <v>1617</v>
      </c>
      <c r="C29" s="67" t="s">
        <v>1589</v>
      </c>
      <c r="D29" s="67">
        <v>1</v>
      </c>
      <c r="E29" s="68"/>
      <c r="F29" s="68"/>
      <c r="G29" s="68"/>
      <c r="H29" s="68">
        <f>$E$30*D29/$D$30</f>
        <v>245098.03921568627</v>
      </c>
      <c r="I29" s="68">
        <f>$F$30*D29/$D$30</f>
        <v>264705.88235294115</v>
      </c>
      <c r="J29" s="68">
        <f>$G$30*D29/$D$30</f>
        <v>284313.72549019608</v>
      </c>
    </row>
    <row r="30" spans="1:11" s="79" customFormat="1">
      <c r="A30" s="69" t="s">
        <v>1696</v>
      </c>
      <c r="B30" s="70" t="s">
        <v>1740</v>
      </c>
      <c r="C30" s="78" t="s">
        <v>1589</v>
      </c>
      <c r="D30" s="78">
        <v>1.02</v>
      </c>
      <c r="E30" s="17">
        <f>IFERROR(VLOOKUP(A30,'Đầu vào NC_TT11'!A:G,5,0),"")</f>
        <v>250000</v>
      </c>
      <c r="F30" s="17">
        <f>IFERROR(VLOOKUP(A30,'Đầu vào NC_TT11'!A:G,6,0),"")</f>
        <v>270000</v>
      </c>
      <c r="G30" s="76">
        <f>IFERROR(VLOOKUP(A30,'Đầu vào NC_TT11'!A:G,7,0),"")</f>
        <v>290000</v>
      </c>
      <c r="H30" s="76">
        <f t="shared" ref="H30:H31" si="16">$E$30*D30/$D$30</f>
        <v>250000</v>
      </c>
      <c r="I30" s="76">
        <f t="shared" ref="I30:I31" si="17">$F$30*D30/$D$30</f>
        <v>270000</v>
      </c>
      <c r="J30" s="76">
        <f t="shared" ref="J30:J31" si="18">$G$30*D30/$D$30</f>
        <v>290000</v>
      </c>
      <c r="K30" s="8" t="s">
        <v>1737</v>
      </c>
    </row>
    <row r="31" spans="1:11" s="75" customFormat="1" hidden="1">
      <c r="A31" s="71" t="s">
        <v>1641</v>
      </c>
      <c r="B31" s="72" t="s">
        <v>1619</v>
      </c>
      <c r="C31" s="73" t="s">
        <v>1589</v>
      </c>
      <c r="D31" s="73">
        <v>1.04</v>
      </c>
      <c r="E31" s="74"/>
      <c r="F31" s="74"/>
      <c r="G31" s="74"/>
      <c r="H31" s="74">
        <f t="shared" si="16"/>
        <v>254901.96078431373</v>
      </c>
      <c r="I31" s="74">
        <f t="shared" si="17"/>
        <v>275294.1176470588</v>
      </c>
      <c r="J31" s="74">
        <f t="shared" si="18"/>
        <v>295686.27450980392</v>
      </c>
    </row>
    <row r="32" spans="1:11" s="75" customFormat="1" hidden="1">
      <c r="A32" s="65" t="s">
        <v>1642</v>
      </c>
      <c r="B32" s="66" t="s">
        <v>1621</v>
      </c>
      <c r="C32" s="67" t="s">
        <v>1589</v>
      </c>
      <c r="D32" s="67">
        <v>1</v>
      </c>
      <c r="E32" s="68"/>
      <c r="F32" s="68"/>
      <c r="G32" s="68"/>
      <c r="H32" s="68">
        <f>$E$33*D32/$D$33</f>
        <v>245098.03921568627</v>
      </c>
      <c r="I32" s="68">
        <f>$F$33*D32/$D$33</f>
        <v>264705.88235294115</v>
      </c>
      <c r="J32" s="68">
        <f>$G$33*D32/$D$33</f>
        <v>284313.72549019608</v>
      </c>
    </row>
    <row r="33" spans="1:11" s="75" customFormat="1" hidden="1">
      <c r="A33" s="89" t="s">
        <v>1697</v>
      </c>
      <c r="B33" s="90" t="s">
        <v>1685</v>
      </c>
      <c r="C33" s="91" t="s">
        <v>1589</v>
      </c>
      <c r="D33" s="91">
        <v>1.02</v>
      </c>
      <c r="E33" s="92">
        <f>$E$30</f>
        <v>250000</v>
      </c>
      <c r="F33" s="92">
        <f>$F$30</f>
        <v>270000</v>
      </c>
      <c r="G33" s="92">
        <f>$G$30</f>
        <v>290000</v>
      </c>
      <c r="H33" s="92">
        <f t="shared" ref="H33:H34" si="19">$E$33*D33/$D$33</f>
        <v>250000</v>
      </c>
      <c r="I33" s="92">
        <f t="shared" ref="I33:I34" si="20">$F$33*D33/$D$33</f>
        <v>270000</v>
      </c>
      <c r="J33" s="92">
        <f t="shared" ref="J33:J34" si="21">$G$33*D33/$D$33</f>
        <v>290000</v>
      </c>
      <c r="K33" s="1" t="s">
        <v>1737</v>
      </c>
    </row>
    <row r="34" spans="1:11" s="75" customFormat="1" hidden="1">
      <c r="A34" s="71" t="s">
        <v>1643</v>
      </c>
      <c r="B34" s="72" t="s">
        <v>1623</v>
      </c>
      <c r="C34" s="73" t="s">
        <v>1589</v>
      </c>
      <c r="D34" s="73">
        <v>1.04</v>
      </c>
      <c r="E34" s="74"/>
      <c r="F34" s="74"/>
      <c r="G34" s="74"/>
      <c r="H34" s="74">
        <f t="shared" si="19"/>
        <v>254901.96078431373</v>
      </c>
      <c r="I34" s="74">
        <f t="shared" si="20"/>
        <v>275294.1176470588</v>
      </c>
      <c r="J34" s="74">
        <f t="shared" si="21"/>
        <v>295686.27450980392</v>
      </c>
    </row>
    <row r="35" spans="1:11" s="75" customFormat="1" hidden="1">
      <c r="A35" s="65" t="s">
        <v>1644</v>
      </c>
      <c r="B35" s="66" t="s">
        <v>1625</v>
      </c>
      <c r="C35" s="67" t="s">
        <v>1589</v>
      </c>
      <c r="D35" s="67">
        <v>1</v>
      </c>
      <c r="E35" s="68"/>
      <c r="F35" s="68"/>
      <c r="G35" s="68"/>
      <c r="H35" s="68">
        <f>$E$36*D35/$D$36</f>
        <v>245098.03921568627</v>
      </c>
      <c r="I35" s="68">
        <f>$F$36*D35/$D$36</f>
        <v>264705.88235294115</v>
      </c>
      <c r="J35" s="68">
        <f>$G$36*D35/$D$36</f>
        <v>284313.72549019608</v>
      </c>
    </row>
    <row r="36" spans="1:11" s="75" customFormat="1" hidden="1">
      <c r="A36" s="89" t="s">
        <v>1698</v>
      </c>
      <c r="B36" s="90" t="s">
        <v>1686</v>
      </c>
      <c r="C36" s="91" t="s">
        <v>1589</v>
      </c>
      <c r="D36" s="91">
        <v>1.02</v>
      </c>
      <c r="E36" s="92">
        <f>$E$30</f>
        <v>250000</v>
      </c>
      <c r="F36" s="92">
        <f>$F$30</f>
        <v>270000</v>
      </c>
      <c r="G36" s="92">
        <f>$G$30</f>
        <v>290000</v>
      </c>
      <c r="H36" s="92">
        <f t="shared" ref="H36:H37" si="22">$E$36*D36/$D$36</f>
        <v>250000</v>
      </c>
      <c r="I36" s="92">
        <f t="shared" ref="I36:I37" si="23">$F$36*D36/$D$36</f>
        <v>270000</v>
      </c>
      <c r="J36" s="92">
        <f t="shared" ref="J36:J37" si="24">$G$36*D36/$D$36</f>
        <v>290000</v>
      </c>
      <c r="K36" s="1" t="s">
        <v>1737</v>
      </c>
    </row>
    <row r="37" spans="1:11" s="75" customFormat="1" hidden="1">
      <c r="A37" s="71" t="s">
        <v>1645</v>
      </c>
      <c r="B37" s="72" t="s">
        <v>1627</v>
      </c>
      <c r="C37" s="73" t="s">
        <v>1589</v>
      </c>
      <c r="D37" s="73">
        <v>1.04</v>
      </c>
      <c r="E37" s="74"/>
      <c r="F37" s="74"/>
      <c r="G37" s="74"/>
      <c r="H37" s="74">
        <f t="shared" si="22"/>
        <v>254901.96078431373</v>
      </c>
      <c r="I37" s="74">
        <f t="shared" si="23"/>
        <v>275294.1176470588</v>
      </c>
      <c r="J37" s="74">
        <f t="shared" si="24"/>
        <v>295686.27450980392</v>
      </c>
    </row>
    <row r="38" spans="1:11" s="75" customFormat="1" hidden="1">
      <c r="A38" s="65" t="s">
        <v>1646</v>
      </c>
      <c r="B38" s="66" t="s">
        <v>1629</v>
      </c>
      <c r="C38" s="67" t="s">
        <v>1589</v>
      </c>
      <c r="D38" s="67">
        <v>1</v>
      </c>
      <c r="E38" s="68"/>
      <c r="F38" s="68"/>
      <c r="G38" s="68"/>
      <c r="H38" s="68">
        <f>$E$39*D38/$D$39</f>
        <v>245098.03921568627</v>
      </c>
      <c r="I38" s="68">
        <f>$F$39*D38/$D$39</f>
        <v>264705.88235294115</v>
      </c>
      <c r="J38" s="68">
        <f>$G$39*D38/$D$39</f>
        <v>284313.72549019608</v>
      </c>
    </row>
    <row r="39" spans="1:11" s="75" customFormat="1" hidden="1">
      <c r="A39" s="89" t="s">
        <v>1699</v>
      </c>
      <c r="B39" s="90" t="s">
        <v>1687</v>
      </c>
      <c r="C39" s="91" t="s">
        <v>1589</v>
      </c>
      <c r="D39" s="91">
        <v>1.02</v>
      </c>
      <c r="E39" s="92">
        <f>$E$30</f>
        <v>250000</v>
      </c>
      <c r="F39" s="92">
        <f>$F$30</f>
        <v>270000</v>
      </c>
      <c r="G39" s="92">
        <f>$G$30</f>
        <v>290000</v>
      </c>
      <c r="H39" s="92">
        <f t="shared" ref="H39:H40" si="25">$E$39*D39/$D$39</f>
        <v>250000</v>
      </c>
      <c r="I39" s="92">
        <f t="shared" ref="I39:I40" si="26">$F$39*D39/$D$39</f>
        <v>270000</v>
      </c>
      <c r="J39" s="92">
        <f t="shared" ref="J39:J40" si="27">$G$39*D39/$D$39</f>
        <v>290000</v>
      </c>
      <c r="K39" s="1" t="s">
        <v>1737</v>
      </c>
    </row>
    <row r="40" spans="1:11" s="75" customFormat="1" hidden="1">
      <c r="A40" s="71" t="s">
        <v>1647</v>
      </c>
      <c r="B40" s="72" t="s">
        <v>1631</v>
      </c>
      <c r="C40" s="73" t="s">
        <v>1589</v>
      </c>
      <c r="D40" s="73">
        <v>1.04</v>
      </c>
      <c r="E40" s="74"/>
      <c r="F40" s="74"/>
      <c r="G40" s="74"/>
      <c r="H40" s="74">
        <f t="shared" si="25"/>
        <v>254901.96078431373</v>
      </c>
      <c r="I40" s="74">
        <f t="shared" si="26"/>
        <v>275294.1176470588</v>
      </c>
      <c r="J40" s="74">
        <f t="shared" si="27"/>
        <v>295686.27450980392</v>
      </c>
    </row>
    <row r="41" spans="1:11" s="75" customFormat="1" hidden="1">
      <c r="A41" s="65" t="s">
        <v>1648</v>
      </c>
      <c r="B41" s="66" t="s">
        <v>1633</v>
      </c>
      <c r="C41" s="67" t="s">
        <v>1589</v>
      </c>
      <c r="D41" s="67">
        <v>1</v>
      </c>
      <c r="E41" s="68"/>
      <c r="F41" s="68"/>
      <c r="G41" s="68"/>
      <c r="H41" s="68">
        <f>$E$42*D41/$D$42</f>
        <v>245098.03921568627</v>
      </c>
      <c r="I41" s="68">
        <f>$F$42*D41/$D$42</f>
        <v>264705.88235294115</v>
      </c>
      <c r="J41" s="68">
        <f>$G$42*D41/$D$42</f>
        <v>284313.72549019608</v>
      </c>
    </row>
    <row r="42" spans="1:11" s="75" customFormat="1" hidden="1">
      <c r="A42" s="89" t="s">
        <v>1700</v>
      </c>
      <c r="B42" s="90" t="s">
        <v>1688</v>
      </c>
      <c r="C42" s="91" t="s">
        <v>1589</v>
      </c>
      <c r="D42" s="91">
        <v>1.02</v>
      </c>
      <c r="E42" s="92">
        <f>$E$30</f>
        <v>250000</v>
      </c>
      <c r="F42" s="92">
        <f>$F$30</f>
        <v>270000</v>
      </c>
      <c r="G42" s="92">
        <f>$G$30</f>
        <v>290000</v>
      </c>
      <c r="H42" s="92">
        <f t="shared" ref="H42:H43" si="28">$E$42*D42/$D$42</f>
        <v>250000</v>
      </c>
      <c r="I42" s="92">
        <f t="shared" ref="I42:I43" si="29">$F$42*D42/$D$42</f>
        <v>270000</v>
      </c>
      <c r="J42" s="92">
        <f t="shared" ref="J42:J43" si="30">$G$42*D42/$D$42</f>
        <v>290000</v>
      </c>
      <c r="K42" s="1" t="s">
        <v>1737</v>
      </c>
    </row>
    <row r="43" spans="1:11" s="75" customFormat="1" hidden="1">
      <c r="A43" s="71" t="s">
        <v>1649</v>
      </c>
      <c r="B43" s="72" t="s">
        <v>1635</v>
      </c>
      <c r="C43" s="73" t="s">
        <v>1589</v>
      </c>
      <c r="D43" s="73">
        <v>1.04</v>
      </c>
      <c r="E43" s="74"/>
      <c r="F43" s="74"/>
      <c r="G43" s="74"/>
      <c r="H43" s="74">
        <f t="shared" si="28"/>
        <v>254901.96078431373</v>
      </c>
      <c r="I43" s="74">
        <f t="shared" si="29"/>
        <v>275294.1176470588</v>
      </c>
      <c r="J43" s="74">
        <f t="shared" si="30"/>
        <v>295686.27450980392</v>
      </c>
    </row>
    <row r="44" spans="1:11" s="75" customFormat="1" hidden="1">
      <c r="A44" s="65" t="s">
        <v>1650</v>
      </c>
      <c r="B44" s="66" t="s">
        <v>1637</v>
      </c>
      <c r="C44" s="67" t="s">
        <v>1589</v>
      </c>
      <c r="D44" s="67">
        <v>1</v>
      </c>
      <c r="E44" s="68"/>
      <c r="F44" s="68"/>
      <c r="G44" s="68"/>
      <c r="H44" s="68">
        <f>$E$45*D44/$D$45</f>
        <v>245098.03921568627</v>
      </c>
      <c r="I44" s="68">
        <f>$F$45*D44/$D$45</f>
        <v>264705.88235294115</v>
      </c>
      <c r="J44" s="68">
        <f>$G$45*D44/$D$45</f>
        <v>284313.72549019608</v>
      </c>
    </row>
    <row r="45" spans="1:11" s="75" customFormat="1" hidden="1">
      <c r="A45" s="89" t="s">
        <v>1701</v>
      </c>
      <c r="B45" s="90" t="s">
        <v>1689</v>
      </c>
      <c r="C45" s="91" t="s">
        <v>1589</v>
      </c>
      <c r="D45" s="91">
        <v>1.02</v>
      </c>
      <c r="E45" s="92">
        <f>$E$30</f>
        <v>250000</v>
      </c>
      <c r="F45" s="92">
        <f>$F$30</f>
        <v>270000</v>
      </c>
      <c r="G45" s="92">
        <f>$G$30</f>
        <v>290000</v>
      </c>
      <c r="H45" s="92">
        <f t="shared" ref="H45:H46" si="31">$E$45*D45/$D$45</f>
        <v>250000</v>
      </c>
      <c r="I45" s="92">
        <f t="shared" ref="I45:I46" si="32">$F$45*D45/$D$45</f>
        <v>270000</v>
      </c>
      <c r="J45" s="92">
        <f>$G$45*D45/$D$45</f>
        <v>290000</v>
      </c>
      <c r="K45" s="1" t="s">
        <v>1737</v>
      </c>
    </row>
    <row r="46" spans="1:11" s="75" customFormat="1" hidden="1">
      <c r="A46" s="71" t="s">
        <v>1651</v>
      </c>
      <c r="B46" s="72" t="s">
        <v>1639</v>
      </c>
      <c r="C46" s="73" t="s">
        <v>1589</v>
      </c>
      <c r="D46" s="73">
        <v>1.04</v>
      </c>
      <c r="E46" s="74"/>
      <c r="F46" s="74"/>
      <c r="G46" s="74"/>
      <c r="H46" s="74">
        <f t="shared" si="31"/>
        <v>254901.96078431373</v>
      </c>
      <c r="I46" s="74">
        <f t="shared" si="32"/>
        <v>275294.1176470588</v>
      </c>
      <c r="J46" s="74">
        <f>$G$45*D46/$D$45</f>
        <v>295686.27450980392</v>
      </c>
    </row>
    <row r="47" spans="1:11" hidden="1">
      <c r="A47" s="37" t="s">
        <v>1616</v>
      </c>
      <c r="B47" s="38" t="s">
        <v>1617</v>
      </c>
      <c r="C47" s="20" t="s">
        <v>1589</v>
      </c>
      <c r="D47" s="20">
        <v>1</v>
      </c>
      <c r="E47" s="34"/>
      <c r="F47" s="34"/>
      <c r="G47" s="34"/>
      <c r="H47" s="34">
        <f>$E$48*D47/$D$48</f>
        <v>252427.18446601942</v>
      </c>
      <c r="I47" s="34">
        <f>$F$48*D47/$D$48</f>
        <v>271844.66019417474</v>
      </c>
      <c r="J47" s="34">
        <f>$G$48*D47/$D$48</f>
        <v>291262.13592233008</v>
      </c>
    </row>
    <row r="48" spans="1:11" s="8" customFormat="1">
      <c r="A48" s="25" t="s">
        <v>1690</v>
      </c>
      <c r="B48" s="26" t="s">
        <v>1741</v>
      </c>
      <c r="C48" s="6" t="s">
        <v>1589</v>
      </c>
      <c r="D48" s="6">
        <v>1.03</v>
      </c>
      <c r="E48" s="17">
        <f>IFERROR(VLOOKUP(A48,'Đầu vào NC_TT11'!A:G,5,0),"")</f>
        <v>260000</v>
      </c>
      <c r="F48" s="17">
        <f>IFERROR(VLOOKUP(A48,'Đầu vào NC_TT11'!A:G,6,0),"")</f>
        <v>280000</v>
      </c>
      <c r="G48" s="17">
        <f>IFERROR(VLOOKUP(A48,'Đầu vào NC_TT11'!A:G,7,0),"")</f>
        <v>300000</v>
      </c>
      <c r="H48" s="17">
        <f t="shared" ref="H48:H49" si="33">$E$48*D48/$D$48</f>
        <v>260000</v>
      </c>
      <c r="I48" s="17">
        <f t="shared" ref="I48:I49" si="34">$F$48*D48/$D$48</f>
        <v>280000</v>
      </c>
      <c r="J48" s="17">
        <f t="shared" ref="J48:J49" si="35">$G$48*D48/$D$48</f>
        <v>300000</v>
      </c>
      <c r="K48" s="8" t="s">
        <v>1737</v>
      </c>
    </row>
    <row r="49" spans="1:11" hidden="1">
      <c r="A49" s="39" t="s">
        <v>1618</v>
      </c>
      <c r="B49" s="40" t="s">
        <v>1619</v>
      </c>
      <c r="C49" s="29" t="s">
        <v>1589</v>
      </c>
      <c r="D49" s="36">
        <v>1.06</v>
      </c>
      <c r="E49" s="30"/>
      <c r="F49" s="30"/>
      <c r="G49" s="30"/>
      <c r="H49" s="30">
        <f t="shared" si="33"/>
        <v>267572.81553398055</v>
      </c>
      <c r="I49" s="30">
        <f t="shared" si="34"/>
        <v>288155.33980582526</v>
      </c>
      <c r="J49" s="30">
        <f t="shared" si="35"/>
        <v>308737.86407766992</v>
      </c>
    </row>
    <row r="50" spans="1:11" hidden="1">
      <c r="A50" s="37" t="s">
        <v>1620</v>
      </c>
      <c r="B50" s="38" t="s">
        <v>1621</v>
      </c>
      <c r="C50" s="20" t="s">
        <v>1589</v>
      </c>
      <c r="D50" s="20">
        <v>1</v>
      </c>
      <c r="E50" s="34"/>
      <c r="F50" s="34"/>
      <c r="G50" s="34"/>
      <c r="H50" s="34">
        <f>$E$51*D50/$D$51</f>
        <v>252427.18446601942</v>
      </c>
      <c r="I50" s="34">
        <f>$F$51*D50/$D$51</f>
        <v>271844.66019417474</v>
      </c>
      <c r="J50" s="34">
        <f>$G$51*D50/$D$51</f>
        <v>291262.13592233008</v>
      </c>
    </row>
    <row r="51" spans="1:11" hidden="1">
      <c r="A51" s="87" t="s">
        <v>1691</v>
      </c>
      <c r="B51" s="88" t="s">
        <v>1685</v>
      </c>
      <c r="C51" s="3" t="s">
        <v>1589</v>
      </c>
      <c r="D51" s="3">
        <v>1.03</v>
      </c>
      <c r="E51" s="16">
        <f>$E$48</f>
        <v>260000</v>
      </c>
      <c r="F51" s="16">
        <f>$F$48</f>
        <v>280000</v>
      </c>
      <c r="G51" s="16">
        <f>$G$48</f>
        <v>300000</v>
      </c>
      <c r="H51" s="16">
        <f t="shared" ref="H51:H52" si="36">$E$51*D51/$D$51</f>
        <v>260000</v>
      </c>
      <c r="I51" s="16">
        <f t="shared" ref="I51:I52" si="37">$F$51*D51/$D$51</f>
        <v>280000</v>
      </c>
      <c r="J51" s="16">
        <f t="shared" ref="J51:J52" si="38">$G$51*D51/$D$51</f>
        <v>300000</v>
      </c>
      <c r="K51" s="1" t="s">
        <v>1737</v>
      </c>
    </row>
    <row r="52" spans="1:11" hidden="1">
      <c r="A52" s="39" t="s">
        <v>1622</v>
      </c>
      <c r="B52" s="40" t="s">
        <v>1623</v>
      </c>
      <c r="C52" s="29" t="s">
        <v>1589</v>
      </c>
      <c r="D52" s="29">
        <v>1.06</v>
      </c>
      <c r="E52" s="30"/>
      <c r="F52" s="30"/>
      <c r="G52" s="30"/>
      <c r="H52" s="30">
        <f t="shared" si="36"/>
        <v>267572.81553398055</v>
      </c>
      <c r="I52" s="30">
        <f t="shared" si="37"/>
        <v>288155.33980582526</v>
      </c>
      <c r="J52" s="30">
        <f t="shared" si="38"/>
        <v>308737.86407766992</v>
      </c>
    </row>
    <row r="53" spans="1:11" hidden="1">
      <c r="A53" s="37" t="s">
        <v>1624</v>
      </c>
      <c r="B53" s="38" t="s">
        <v>1625</v>
      </c>
      <c r="C53" s="20" t="s">
        <v>1589</v>
      </c>
      <c r="D53" s="20">
        <v>1</v>
      </c>
      <c r="E53" s="34"/>
      <c r="F53" s="34"/>
      <c r="G53" s="34"/>
      <c r="H53" s="34">
        <f>$E$54*D53/$D$54</f>
        <v>252427.18446601942</v>
      </c>
      <c r="I53" s="34">
        <f>$F$54*D53/$D$54</f>
        <v>271844.66019417474</v>
      </c>
      <c r="J53" s="34">
        <f>$G$54*D53/$D$54</f>
        <v>291262.13592233008</v>
      </c>
    </row>
    <row r="54" spans="1:11" hidden="1">
      <c r="A54" s="87" t="s">
        <v>1692</v>
      </c>
      <c r="B54" s="88" t="s">
        <v>1686</v>
      </c>
      <c r="C54" s="3" t="s">
        <v>1589</v>
      </c>
      <c r="D54" s="3">
        <v>1.03</v>
      </c>
      <c r="E54" s="16">
        <f>$E$48</f>
        <v>260000</v>
      </c>
      <c r="F54" s="16">
        <f>$F$48</f>
        <v>280000</v>
      </c>
      <c r="G54" s="16">
        <f>$G$48</f>
        <v>300000</v>
      </c>
      <c r="H54" s="16">
        <f t="shared" ref="H54:H55" si="39">$E$54*D54/$D$54</f>
        <v>260000</v>
      </c>
      <c r="I54" s="16">
        <f t="shared" ref="I54:I55" si="40">$F$54*D54/$D$54</f>
        <v>280000</v>
      </c>
      <c r="J54" s="16">
        <f t="shared" ref="J54:J55" si="41">$G$54*D54/$D$54</f>
        <v>300000</v>
      </c>
      <c r="K54" s="1" t="s">
        <v>1737</v>
      </c>
    </row>
    <row r="55" spans="1:11" hidden="1">
      <c r="A55" s="39" t="s">
        <v>1626</v>
      </c>
      <c r="B55" s="40" t="s">
        <v>1627</v>
      </c>
      <c r="C55" s="29" t="s">
        <v>1589</v>
      </c>
      <c r="D55" s="29">
        <v>1.06</v>
      </c>
      <c r="E55" s="30"/>
      <c r="F55" s="30"/>
      <c r="G55" s="30"/>
      <c r="H55" s="30">
        <f t="shared" si="39"/>
        <v>267572.81553398055</v>
      </c>
      <c r="I55" s="30">
        <f t="shared" si="40"/>
        <v>288155.33980582526</v>
      </c>
      <c r="J55" s="30">
        <f t="shared" si="41"/>
        <v>308737.86407766992</v>
      </c>
    </row>
    <row r="56" spans="1:11" hidden="1">
      <c r="A56" s="37" t="s">
        <v>1628</v>
      </c>
      <c r="B56" s="38" t="s">
        <v>1629</v>
      </c>
      <c r="C56" s="20" t="s">
        <v>1589</v>
      </c>
      <c r="D56" s="20">
        <v>1</v>
      </c>
      <c r="E56" s="34"/>
      <c r="F56" s="34"/>
      <c r="G56" s="34"/>
      <c r="H56" s="34">
        <f>$E$57*D56/$D$57</f>
        <v>252427.18446601942</v>
      </c>
      <c r="I56" s="34">
        <f>$F$57*D56/$D$57</f>
        <v>271844.66019417474</v>
      </c>
      <c r="J56" s="34">
        <f>$G$57*D56/$D$57</f>
        <v>291262.13592233008</v>
      </c>
    </row>
    <row r="57" spans="1:11" hidden="1">
      <c r="A57" s="87" t="s">
        <v>1693</v>
      </c>
      <c r="B57" s="88" t="s">
        <v>1687</v>
      </c>
      <c r="C57" s="3" t="s">
        <v>1589</v>
      </c>
      <c r="D57" s="3">
        <v>1.03</v>
      </c>
      <c r="E57" s="16">
        <f>$E$48</f>
        <v>260000</v>
      </c>
      <c r="F57" s="16">
        <f>$F$48</f>
        <v>280000</v>
      </c>
      <c r="G57" s="16">
        <f>$G$48</f>
        <v>300000</v>
      </c>
      <c r="H57" s="16">
        <f t="shared" ref="H57:H58" si="42">$E$57*D57/$D$57</f>
        <v>260000</v>
      </c>
      <c r="I57" s="16">
        <f t="shared" ref="I57:I58" si="43">$F$57*D57/$D$57</f>
        <v>280000</v>
      </c>
      <c r="J57" s="16">
        <f t="shared" ref="J57:J58" si="44">$G$57*D57/$D$57</f>
        <v>300000</v>
      </c>
      <c r="K57" s="1" t="s">
        <v>1737</v>
      </c>
    </row>
    <row r="58" spans="1:11" hidden="1">
      <c r="A58" s="39" t="s">
        <v>1630</v>
      </c>
      <c r="B58" s="40" t="s">
        <v>1631</v>
      </c>
      <c r="C58" s="29" t="s">
        <v>1589</v>
      </c>
      <c r="D58" s="29">
        <v>1.06</v>
      </c>
      <c r="E58" s="30"/>
      <c r="F58" s="30"/>
      <c r="G58" s="30"/>
      <c r="H58" s="30">
        <f t="shared" si="42"/>
        <v>267572.81553398055</v>
      </c>
      <c r="I58" s="30">
        <f t="shared" si="43"/>
        <v>288155.33980582526</v>
      </c>
      <c r="J58" s="30">
        <f t="shared" si="44"/>
        <v>308737.86407766992</v>
      </c>
    </row>
    <row r="59" spans="1:11" hidden="1">
      <c r="A59" s="37" t="s">
        <v>1632</v>
      </c>
      <c r="B59" s="38" t="s">
        <v>1633</v>
      </c>
      <c r="C59" s="20" t="s">
        <v>1589</v>
      </c>
      <c r="D59" s="20">
        <v>1</v>
      </c>
      <c r="E59" s="34"/>
      <c r="F59" s="34"/>
      <c r="G59" s="34"/>
      <c r="H59" s="34">
        <f>$E$60*D59/$D$60</f>
        <v>252427.18446601942</v>
      </c>
      <c r="I59" s="34">
        <f>$F$60*D59/$D$60</f>
        <v>271844.66019417474</v>
      </c>
      <c r="J59" s="34">
        <f>$G$60*D59/$D$60</f>
        <v>291262.13592233008</v>
      </c>
    </row>
    <row r="60" spans="1:11" hidden="1">
      <c r="A60" s="87" t="s">
        <v>1694</v>
      </c>
      <c r="B60" s="88" t="s">
        <v>1688</v>
      </c>
      <c r="C60" s="3" t="s">
        <v>1589</v>
      </c>
      <c r="D60" s="3">
        <v>1.03</v>
      </c>
      <c r="E60" s="16">
        <f>$E$48</f>
        <v>260000</v>
      </c>
      <c r="F60" s="16">
        <f>$F$48</f>
        <v>280000</v>
      </c>
      <c r="G60" s="16">
        <f>$G$48</f>
        <v>300000</v>
      </c>
      <c r="H60" s="16">
        <f t="shared" ref="H60:H61" si="45">$E$60*D60/$D$60</f>
        <v>260000</v>
      </c>
      <c r="I60" s="16">
        <f t="shared" ref="I60:I61" si="46">$F$60*D60/$D$60</f>
        <v>280000</v>
      </c>
      <c r="J60" s="16">
        <f t="shared" ref="J60:J61" si="47">$G$60*D60/$D$60</f>
        <v>300000</v>
      </c>
      <c r="K60" s="1" t="s">
        <v>1737</v>
      </c>
    </row>
    <row r="61" spans="1:11" hidden="1">
      <c r="A61" s="39" t="s">
        <v>1634</v>
      </c>
      <c r="B61" s="40" t="s">
        <v>1635</v>
      </c>
      <c r="C61" s="29" t="s">
        <v>1589</v>
      </c>
      <c r="D61" s="29">
        <v>1.06</v>
      </c>
      <c r="E61" s="30"/>
      <c r="F61" s="30"/>
      <c r="G61" s="30"/>
      <c r="H61" s="30">
        <f t="shared" si="45"/>
        <v>267572.81553398055</v>
      </c>
      <c r="I61" s="30">
        <f t="shared" si="46"/>
        <v>288155.33980582526</v>
      </c>
      <c r="J61" s="30">
        <f t="shared" si="47"/>
        <v>308737.86407766992</v>
      </c>
    </row>
    <row r="62" spans="1:11" hidden="1">
      <c r="A62" s="37" t="s">
        <v>1636</v>
      </c>
      <c r="B62" s="38" t="s">
        <v>1637</v>
      </c>
      <c r="C62" s="20" t="s">
        <v>1589</v>
      </c>
      <c r="D62" s="20">
        <v>1</v>
      </c>
      <c r="E62" s="34"/>
      <c r="F62" s="34"/>
      <c r="G62" s="34"/>
      <c r="H62" s="34">
        <f>$E$63*D62/$D$63</f>
        <v>252427.18446601942</v>
      </c>
      <c r="I62" s="34">
        <f>$F$63*D62/$D$63</f>
        <v>271844.66019417474</v>
      </c>
      <c r="J62" s="34">
        <f>$G$63*D62/$D$63</f>
        <v>291262.13592233008</v>
      </c>
    </row>
    <row r="63" spans="1:11" hidden="1">
      <c r="A63" s="87" t="s">
        <v>1695</v>
      </c>
      <c r="B63" s="88" t="s">
        <v>1689</v>
      </c>
      <c r="C63" s="3" t="s">
        <v>1589</v>
      </c>
      <c r="D63" s="3">
        <v>1.03</v>
      </c>
      <c r="E63" s="16">
        <f>$E$48</f>
        <v>260000</v>
      </c>
      <c r="F63" s="16">
        <f>$F$48</f>
        <v>280000</v>
      </c>
      <c r="G63" s="16">
        <f>$G$48</f>
        <v>300000</v>
      </c>
      <c r="H63" s="16">
        <f t="shared" ref="H63:H64" si="48">$E$63*D63/$D$63</f>
        <v>260000</v>
      </c>
      <c r="I63" s="16">
        <f t="shared" ref="I63:I64" si="49">$F$63*D63/$D$63</f>
        <v>280000</v>
      </c>
      <c r="J63" s="16">
        <f t="shared" ref="J63:J64" si="50">$G$63*D63/$D$63</f>
        <v>300000</v>
      </c>
      <c r="K63" s="1" t="s">
        <v>1737</v>
      </c>
    </row>
    <row r="64" spans="1:11" hidden="1">
      <c r="A64" s="39" t="s">
        <v>1638</v>
      </c>
      <c r="B64" s="40" t="s">
        <v>1639</v>
      </c>
      <c r="C64" s="29" t="s">
        <v>1589</v>
      </c>
      <c r="D64" s="29">
        <v>1.06</v>
      </c>
      <c r="E64" s="30"/>
      <c r="F64" s="30"/>
      <c r="G64" s="30"/>
      <c r="H64" s="30">
        <f t="shared" si="48"/>
        <v>267572.81553398055</v>
      </c>
      <c r="I64" s="30">
        <f t="shared" si="49"/>
        <v>288155.33980582526</v>
      </c>
      <c r="J64" s="30">
        <f t="shared" si="50"/>
        <v>308737.86407766992</v>
      </c>
    </row>
  </sheetData>
  <autoFilter ref="A4:WVN64">
    <filterColumn colId="0">
      <colorFilter dxfId="0" cellColor="0"/>
    </filterColumn>
  </autoFilter>
  <mergeCells count="2">
    <mergeCell ref="B1:H1"/>
    <mergeCell ref="B2:H2"/>
  </mergeCells>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E8"/>
  <sheetViews>
    <sheetView workbookViewId="0">
      <selection activeCell="J28" sqref="J28"/>
    </sheetView>
  </sheetViews>
  <sheetFormatPr defaultRowHeight="12.75"/>
  <cols>
    <col min="4" max="4" width="10.6640625" bestFit="1" customWidth="1"/>
    <col min="5" max="5" width="20" bestFit="1" customWidth="1"/>
  </cols>
  <sheetData>
    <row r="6" spans="3:5">
      <c r="C6" t="s">
        <v>1926</v>
      </c>
      <c r="D6" t="s">
        <v>1927</v>
      </c>
      <c r="E6" t="s">
        <v>1571</v>
      </c>
    </row>
    <row r="7" spans="3:5">
      <c r="C7" s="130">
        <v>45840</v>
      </c>
      <c r="D7" t="s">
        <v>997</v>
      </c>
    </row>
    <row r="8" spans="3:5">
      <c r="D8" t="s">
        <v>1914</v>
      </c>
      <c r="E8" t="s">
        <v>1928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Bìa</vt:lpstr>
      <vt:lpstr>Thuyết minh</vt:lpstr>
      <vt:lpstr>Giá ca máy 2026 - TT37</vt:lpstr>
      <vt:lpstr>Nhân công vận hành</vt:lpstr>
      <vt:lpstr>Đầu vào NC_TT11</vt:lpstr>
      <vt:lpstr>NC_TT13_2021</vt:lpstr>
      <vt:lpstr>Ghi chú</vt:lpstr>
      <vt:lpstr>'Đầu vào NC_TT11'!Print_Area</vt:lpstr>
      <vt:lpstr>'Giá ca máy 2026 - TT37'!Print_Area</vt:lpstr>
      <vt:lpstr>NC_TT13_2021!Print_Area</vt:lpstr>
      <vt:lpstr>'Thuyết minh'!Print_Area</vt:lpstr>
      <vt:lpstr>'Giá ca máy 2026 - TT37'!Print_Titles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2026-07-06T08:43:24Z</cp:lastPrinted>
  <dcterms:created xsi:type="dcterms:W3CDTF">2021-09-06T22:47:10Z</dcterms:created>
  <dcterms:modified xsi:type="dcterms:W3CDTF">2026-07-07T07:44:16Z</dcterms:modified>
</cp:coreProperties>
</file>